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4bba7b3f41aa7f81/Personal/HND Fishing/"/>
    </mc:Choice>
  </mc:AlternateContent>
  <xr:revisionPtr revIDLastSave="0" documentId="8_{091FC3C8-A252-4F8D-B44F-8AB2782A51C9}" xr6:coauthVersionLast="47" xr6:coauthVersionMax="47" xr10:uidLastSave="{00000000-0000-0000-0000-000000000000}"/>
  <workbookProtection lockStructure="1"/>
  <bookViews>
    <workbookView xWindow="-108" yWindow="-108" windowWidth="23256" windowHeight="12456" xr2:uid="{00000000-000D-0000-FFFF-FFFF00000000}"/>
  </bookViews>
  <sheets>
    <sheet name="Dealer Order" sheetId="1" r:id="rId1"/>
    <sheet name="2026 Preseason Order Sheet" sheetId="2" state="veryHidden" r:id="rId2"/>
    <sheet name="2027 Preseason Pricing" sheetId="3" r:id="rId3"/>
    <sheet name="Shipment Summary" sheetId="4" r:id="rId4"/>
  </sheets>
  <definedNames>
    <definedName name="_xlnm.Print_Area" localSheetId="1">'2026 Preseason Order Sheet'!$A$1:$M$51</definedName>
    <definedName name="_xlnm.Print_Area" localSheetId="0">'Dealer Order'!$A$1:$J$59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7" i="4" l="1"/>
  <c r="K27" i="4" s="1"/>
  <c r="I27" i="4"/>
  <c r="F27" i="4"/>
  <c r="G27" i="4" s="1"/>
  <c r="E27" i="4"/>
  <c r="B27" i="4"/>
  <c r="C27" i="4" s="1"/>
  <c r="A27" i="4"/>
  <c r="J26" i="4"/>
  <c r="K26" i="4" s="1"/>
  <c r="I26" i="4"/>
  <c r="F26" i="4"/>
  <c r="G26" i="4" s="1"/>
  <c r="E26" i="4"/>
  <c r="B26" i="4"/>
  <c r="C26" i="4" s="1"/>
  <c r="A26" i="4"/>
  <c r="J25" i="4"/>
  <c r="K25" i="4" s="1"/>
  <c r="I25" i="4"/>
  <c r="F25" i="4"/>
  <c r="G25" i="4" s="1"/>
  <c r="E25" i="4"/>
  <c r="B25" i="4"/>
  <c r="C25" i="4" s="1"/>
  <c r="A25" i="4"/>
  <c r="J24" i="4"/>
  <c r="K24" i="4" s="1"/>
  <c r="I24" i="4"/>
  <c r="F24" i="4"/>
  <c r="G24" i="4" s="1"/>
  <c r="E24" i="4"/>
  <c r="B24" i="4"/>
  <c r="C24" i="4" s="1"/>
  <c r="A24" i="4"/>
  <c r="J23" i="4"/>
  <c r="K23" i="4" s="1"/>
  <c r="I23" i="4"/>
  <c r="F23" i="4"/>
  <c r="G23" i="4" s="1"/>
  <c r="E23" i="4"/>
  <c r="B23" i="4"/>
  <c r="C23" i="4" s="1"/>
  <c r="A23" i="4"/>
  <c r="J22" i="4"/>
  <c r="K22" i="4" s="1"/>
  <c r="I22" i="4"/>
  <c r="F22" i="4"/>
  <c r="G22" i="4" s="1"/>
  <c r="E22" i="4"/>
  <c r="B22" i="4"/>
  <c r="C22" i="4" s="1"/>
  <c r="A22" i="4"/>
  <c r="J21" i="4"/>
  <c r="K21" i="4" s="1"/>
  <c r="I21" i="4"/>
  <c r="F21" i="4"/>
  <c r="G21" i="4" s="1"/>
  <c r="E21" i="4"/>
  <c r="B21" i="4"/>
  <c r="C21" i="4" s="1"/>
  <c r="A21" i="4"/>
  <c r="J20" i="4"/>
  <c r="K20" i="4" s="1"/>
  <c r="I20" i="4"/>
  <c r="F20" i="4"/>
  <c r="G20" i="4" s="1"/>
  <c r="E20" i="4"/>
  <c r="B20" i="4"/>
  <c r="C20" i="4" s="1"/>
  <c r="A20" i="4"/>
  <c r="J19" i="4"/>
  <c r="K19" i="4" s="1"/>
  <c r="I19" i="4"/>
  <c r="F19" i="4"/>
  <c r="G19" i="4" s="1"/>
  <c r="E19" i="4"/>
  <c r="B19" i="4"/>
  <c r="C19" i="4" s="1"/>
  <c r="A19" i="4"/>
  <c r="J18" i="4"/>
  <c r="K18" i="4" s="1"/>
  <c r="I18" i="4"/>
  <c r="F18" i="4"/>
  <c r="G18" i="4" s="1"/>
  <c r="E18" i="4"/>
  <c r="B18" i="4"/>
  <c r="C18" i="4" s="1"/>
  <c r="A18" i="4"/>
  <c r="J17" i="4"/>
  <c r="K17" i="4" s="1"/>
  <c r="I17" i="4"/>
  <c r="F17" i="4"/>
  <c r="G17" i="4" s="1"/>
  <c r="E17" i="4"/>
  <c r="B17" i="4"/>
  <c r="C17" i="4" s="1"/>
  <c r="A17" i="4"/>
  <c r="J16" i="4"/>
  <c r="K16" i="4" s="1"/>
  <c r="I16" i="4"/>
  <c r="F16" i="4"/>
  <c r="G16" i="4" s="1"/>
  <c r="E16" i="4"/>
  <c r="B16" i="4"/>
  <c r="C16" i="4" s="1"/>
  <c r="A16" i="4"/>
  <c r="J15" i="4"/>
  <c r="K15" i="4" s="1"/>
  <c r="I15" i="4"/>
  <c r="F15" i="4"/>
  <c r="G15" i="4" s="1"/>
  <c r="E15" i="4"/>
  <c r="B15" i="4"/>
  <c r="C15" i="4" s="1"/>
  <c r="A15" i="4"/>
  <c r="J14" i="4"/>
  <c r="K14" i="4" s="1"/>
  <c r="I14" i="4"/>
  <c r="F14" i="4"/>
  <c r="G14" i="4" s="1"/>
  <c r="E14" i="4"/>
  <c r="B14" i="4"/>
  <c r="C14" i="4" s="1"/>
  <c r="A14" i="4"/>
  <c r="J13" i="4"/>
  <c r="K13" i="4" s="1"/>
  <c r="I13" i="4"/>
  <c r="F13" i="4"/>
  <c r="G13" i="4" s="1"/>
  <c r="E13" i="4"/>
  <c r="B13" i="4"/>
  <c r="C13" i="4" s="1"/>
  <c r="A13" i="4"/>
  <c r="J12" i="4"/>
  <c r="K12" i="4" s="1"/>
  <c r="I12" i="4"/>
  <c r="F12" i="4"/>
  <c r="G12" i="4" s="1"/>
  <c r="E12" i="4"/>
  <c r="B12" i="4"/>
  <c r="C12" i="4" s="1"/>
  <c r="A12" i="4"/>
  <c r="J11" i="4"/>
  <c r="K11" i="4" s="1"/>
  <c r="I11" i="4"/>
  <c r="F11" i="4"/>
  <c r="G11" i="4" s="1"/>
  <c r="E11" i="4"/>
  <c r="B11" i="4"/>
  <c r="C11" i="4" s="1"/>
  <c r="A11" i="4"/>
  <c r="J10" i="4"/>
  <c r="K10" i="4" s="1"/>
  <c r="I10" i="4"/>
  <c r="F10" i="4"/>
  <c r="G10" i="4" s="1"/>
  <c r="E10" i="4"/>
  <c r="B10" i="4"/>
  <c r="C10" i="4" s="1"/>
  <c r="A10" i="4"/>
  <c r="J9" i="4"/>
  <c r="K9" i="4" s="1"/>
  <c r="I9" i="4"/>
  <c r="F9" i="4"/>
  <c r="G9" i="4" s="1"/>
  <c r="E9" i="4"/>
  <c r="B9" i="4"/>
  <c r="C9" i="4" s="1"/>
  <c r="A9" i="4"/>
  <c r="J8" i="4"/>
  <c r="K8" i="4" s="1"/>
  <c r="I8" i="4"/>
  <c r="F8" i="4"/>
  <c r="G8" i="4" s="1"/>
  <c r="E8" i="4"/>
  <c r="B8" i="4"/>
  <c r="C8" i="4" s="1"/>
  <c r="A8" i="4"/>
  <c r="J7" i="4"/>
  <c r="K7" i="4" s="1"/>
  <c r="I7" i="4"/>
  <c r="F7" i="4"/>
  <c r="G7" i="4" s="1"/>
  <c r="E7" i="4"/>
  <c r="B7" i="4"/>
  <c r="C7" i="4" s="1"/>
  <c r="A7" i="4"/>
  <c r="J6" i="4"/>
  <c r="I6" i="4"/>
  <c r="F6" i="4"/>
  <c r="E6" i="4"/>
  <c r="B6" i="4"/>
  <c r="C6" i="4" s="1"/>
  <c r="A6" i="4"/>
  <c r="I4" i="4"/>
  <c r="E4" i="4"/>
  <c r="A4" i="4"/>
  <c r="B63" i="2"/>
  <c r="B62" i="2"/>
  <c r="Y59" i="2"/>
  <c r="X59" i="2"/>
  <c r="W59" i="2"/>
  <c r="V59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L47" i="2"/>
  <c r="M47" i="2" s="1"/>
  <c r="L46" i="2"/>
  <c r="M46" i="2" s="1"/>
  <c r="L45" i="2"/>
  <c r="M45" i="2" s="1"/>
  <c r="L44" i="2"/>
  <c r="M44" i="2" s="1"/>
  <c r="L43" i="2"/>
  <c r="M43" i="2" s="1"/>
  <c r="L42" i="2"/>
  <c r="M42" i="2" s="1"/>
  <c r="L41" i="2"/>
  <c r="M41" i="2" s="1"/>
  <c r="M40" i="2"/>
  <c r="M39" i="2"/>
  <c r="M38" i="2"/>
  <c r="M37" i="2"/>
  <c r="M36" i="2"/>
  <c r="M35" i="2"/>
  <c r="M34" i="2"/>
  <c r="M33" i="2"/>
  <c r="M32" i="2"/>
  <c r="M31" i="2"/>
  <c r="M30" i="2"/>
  <c r="L29" i="2"/>
  <c r="M29" i="2" s="1"/>
  <c r="L28" i="2"/>
  <c r="M28" i="2" s="1"/>
  <c r="L27" i="2"/>
  <c r="M27" i="2" s="1"/>
  <c r="L26" i="2"/>
  <c r="M26" i="2" s="1"/>
  <c r="I53" i="1"/>
  <c r="I52" i="1"/>
  <c r="I51" i="1"/>
  <c r="A32" i="4" s="1"/>
  <c r="H46" i="1"/>
  <c r="G46" i="1"/>
  <c r="F46" i="1"/>
  <c r="E46" i="1"/>
  <c r="D50" i="1" s="1"/>
  <c r="J45" i="1"/>
  <c r="I45" i="1"/>
  <c r="J44" i="1"/>
  <c r="I44" i="1"/>
  <c r="J43" i="1"/>
  <c r="I43" i="1"/>
  <c r="J42" i="1"/>
  <c r="I42" i="1"/>
  <c r="J41" i="1"/>
  <c r="I41" i="1"/>
  <c r="J40" i="1"/>
  <c r="I40" i="1"/>
  <c r="J39" i="1"/>
  <c r="I39" i="1"/>
  <c r="J38" i="1"/>
  <c r="I38" i="1"/>
  <c r="J37" i="1"/>
  <c r="I37" i="1"/>
  <c r="J36" i="1"/>
  <c r="I36" i="1"/>
  <c r="J35" i="1"/>
  <c r="I35" i="1"/>
  <c r="J34" i="1"/>
  <c r="I34" i="1"/>
  <c r="J33" i="1"/>
  <c r="I33" i="1"/>
  <c r="J32" i="1"/>
  <c r="I32" i="1"/>
  <c r="J31" i="1"/>
  <c r="I31" i="1"/>
  <c r="J30" i="1"/>
  <c r="I30" i="1"/>
  <c r="J29" i="1"/>
  <c r="I29" i="1"/>
  <c r="J28" i="1"/>
  <c r="I28" i="1"/>
  <c r="J27" i="1"/>
  <c r="I27" i="1"/>
  <c r="J26" i="1"/>
  <c r="I26" i="1"/>
  <c r="J25" i="1"/>
  <c r="I25" i="1"/>
  <c r="J24" i="1"/>
  <c r="I24" i="1"/>
  <c r="H23" i="1"/>
  <c r="G23" i="1"/>
  <c r="F23" i="1"/>
  <c r="I14" i="1"/>
  <c r="H10" i="1"/>
  <c r="H9" i="1"/>
  <c r="H8" i="1"/>
  <c r="H7" i="1"/>
  <c r="I54" i="1" l="1"/>
  <c r="F56" i="1" s="1"/>
  <c r="J46" i="1"/>
  <c r="D51" i="1" s="1"/>
  <c r="C52" i="1" s="1"/>
  <c r="D52" i="1" s="1"/>
  <c r="D53" i="1" s="1"/>
  <c r="I50" i="1"/>
  <c r="F28" i="4"/>
  <c r="J28" i="4"/>
  <c r="C28" i="4"/>
  <c r="M48" i="2"/>
  <c r="G6" i="4"/>
  <c r="G28" i="4" s="1"/>
  <c r="B28" i="4"/>
  <c r="K6" i="4"/>
  <c r="K28" i="4" s="1"/>
  <c r="F55" i="1" l="1"/>
  <c r="H52" i="2"/>
  <c r="I52" i="2"/>
  <c r="B64" i="2" l="1"/>
  <c r="B65" i="2" s="1"/>
  <c r="M52" i="2" l="1"/>
</calcChain>
</file>

<file path=xl/sharedStrings.xml><?xml version="1.0" encoding="utf-8"?>
<sst xmlns="http://schemas.openxmlformats.org/spreadsheetml/2006/main" count="210" uniqueCount="149">
  <si>
    <t>HND DEALER PRESEASON PROGRAM</t>
  </si>
  <si>
    <t>2027 PRESEASON ORDER</t>
  </si>
  <si>
    <t>Questions?  info@hndfishing.com</t>
  </si>
  <si>
    <t>hndfishing.com</t>
  </si>
  <si>
    <t>Complete the GREEN cells only. Enter whole CASE quantities. Pricing and totals are calculated automatically. Scroll normally to review the product order.</t>
  </si>
  <si>
    <t>STEP 1 — SOLD TO</t>
  </si>
  <si>
    <t>STEP 2 — SHIP TO</t>
  </si>
  <si>
    <t>Dealer Name</t>
  </si>
  <si>
    <t>Company / Dealer</t>
  </si>
  <si>
    <t>Contact Name</t>
  </si>
  <si>
    <t>Contact</t>
  </si>
  <si>
    <t>Email</t>
  </si>
  <si>
    <t>Address</t>
  </si>
  <si>
    <t>Phone</t>
  </si>
  <si>
    <t>City / State / ZIP</t>
  </si>
  <si>
    <t>Shipping Notes</t>
  </si>
  <si>
    <t>ORDER INFORMATION</t>
  </si>
  <si>
    <t>Order #</t>
  </si>
  <si>
    <t>PO Number</t>
  </si>
  <si>
    <t>Order Date</t>
  </si>
  <si>
    <t>STEP 3 — SHIPMENT DATES</t>
  </si>
  <si>
    <t>SHIPMENT 1</t>
  </si>
  <si>
    <t>SHIPMENT 2</t>
  </si>
  <si>
    <t>SHIPMENT 3</t>
  </si>
  <si>
    <t>Shipment dates: January 1–November 30, 2027. Enter dates in Step 3 only; product shipment dates are linked to these fields.</t>
  </si>
  <si>
    <t>SHIPMENT DATE CHECK</t>
  </si>
  <si>
    <t>STEP 4 — PRODUCT ORDER</t>
  </si>
  <si>
    <t>Product</t>
  </si>
  <si>
    <t>SKU</t>
  </si>
  <si>
    <t>MSRP</t>
  </si>
  <si>
    <t>Case Price</t>
  </si>
  <si>
    <t>Cases to Order</t>
  </si>
  <si>
    <t>Ship 1</t>
  </si>
  <si>
    <t>Ship 2</t>
  </si>
  <si>
    <t>Ship 3</t>
  </si>
  <si>
    <t>Status</t>
  </si>
  <si>
    <t>Ext. Total</t>
  </si>
  <si>
    <t>Gel Floatant</t>
  </si>
  <si>
    <t>Liquid Floatant</t>
  </si>
  <si>
    <t>Powdered Floatant &amp; Desiccant</t>
  </si>
  <si>
    <t>Powder Floatant with Applicator Brush</t>
  </si>
  <si>
    <t>Liquid Spray Floatant</t>
  </si>
  <si>
    <t>Line Dressing</t>
  </si>
  <si>
    <t>Paste Floatant</t>
  </si>
  <si>
    <t>Holder (Gel/FLD) Bagged</t>
  </si>
  <si>
    <t>Holder (Liquid/P&amp;D) Bagged</t>
  </si>
  <si>
    <t>Holder (PwB/Spray) Bagged</t>
  </si>
  <si>
    <t>Holder (Gel/FLD) Cardboard Backer</t>
  </si>
  <si>
    <t>Holder (Liquid/P&amp;D) Cardboard Backer</t>
  </si>
  <si>
    <t>Holder (PwB/Spray) Cardboard Backer</t>
  </si>
  <si>
    <t>Liquid Floatant Drops</t>
  </si>
  <si>
    <t>Floatant Pretreatment</t>
  </si>
  <si>
    <t>Sighter Wax (Neon Pink)</t>
  </si>
  <si>
    <t>Sighter Wax (Neon Orange)</t>
  </si>
  <si>
    <t>Sighter Wax (Neon Yellow)</t>
  </si>
  <si>
    <t>Sighter Wax (Neon Green)</t>
  </si>
  <si>
    <t>Sighter Wax (Glow in the Dark)</t>
  </si>
  <si>
    <t>Sighter Wax (White)</t>
  </si>
  <si>
    <t>Leader Wax (Natural)</t>
  </si>
  <si>
    <t>TOTALS</t>
  </si>
  <si>
    <t>STEP 5 — ORDER SUMMARY</t>
  </si>
  <si>
    <t>Shipment Summary → See the Shipment Summary tab for automatically organized shipment quantities.</t>
  </si>
  <si>
    <t>ORDER TOTALS</t>
  </si>
  <si>
    <t>BEFORE YOU SUBMIT</t>
  </si>
  <si>
    <t>Total Cases</t>
  </si>
  <si>
    <t>Dealer &amp; Ship Information</t>
  </si>
  <si>
    <t>Merchandise Total</t>
  </si>
  <si>
    <t>At Least One Product</t>
  </si>
  <si>
    <t>Discount</t>
  </si>
  <si>
    <t>Shipment Dates</t>
  </si>
  <si>
    <t>Grand Total</t>
  </si>
  <si>
    <t>Free Shipping</t>
  </si>
  <si>
    <t>Shipment Allocation</t>
  </si>
  <si>
    <t>Click EMAIL ORDER TO HND, attach this completed workbook, and send it to orders@hndfishing.com.</t>
  </si>
  <si>
    <t>1-866-737-9359</t>
  </si>
  <si>
    <t>Order No.</t>
  </si>
  <si>
    <t>www.highndryfishingproducts.com</t>
  </si>
  <si>
    <t>Purchase Order No.</t>
  </si>
  <si>
    <t>Contact:</t>
  </si>
  <si>
    <t>High N Dry Fishing Products, LLC</t>
  </si>
  <si>
    <t>14015 Timber Grove Ln</t>
  </si>
  <si>
    <t>Buyer:</t>
  </si>
  <si>
    <t>Elbert, CO 80106</t>
  </si>
  <si>
    <t xml:space="preserve">Date: </t>
  </si>
  <si>
    <t>Where Science and Performance Meet</t>
  </si>
  <si>
    <t xml:space="preserve">Sold to: </t>
  </si>
  <si>
    <t xml:space="preserve">     Ship to:</t>
  </si>
  <si>
    <t>Sales Representative</t>
  </si>
  <si>
    <t>Notes</t>
  </si>
  <si>
    <t>Quantity</t>
  </si>
  <si>
    <t>Unit</t>
  </si>
  <si>
    <t>Retail</t>
  </si>
  <si>
    <t>Case</t>
  </si>
  <si>
    <t xml:space="preserve">Extended </t>
  </si>
  <si>
    <t>Cases</t>
  </si>
  <si>
    <t>MOQ/Units per Case</t>
  </si>
  <si>
    <t>Item Number</t>
  </si>
  <si>
    <t>UPC</t>
  </si>
  <si>
    <t>Description</t>
  </si>
  <si>
    <t>Price</t>
  </si>
  <si>
    <t>Subtotal</t>
  </si>
  <si>
    <t>Amount Due</t>
  </si>
  <si>
    <t>Order Placed By:</t>
  </si>
  <si>
    <t>Percentage</t>
  </si>
  <si>
    <t>(less shipping)</t>
  </si>
  <si>
    <t>Totals</t>
  </si>
  <si>
    <t>Scheduled Shipping Dates:</t>
  </si>
  <si>
    <t>Ship No.</t>
  </si>
  <si>
    <t>Ship Date</t>
  </si>
  <si>
    <t>Gel</t>
  </si>
  <si>
    <t>Liquid</t>
  </si>
  <si>
    <t>Powdered Floatant and Desiccant</t>
  </si>
  <si>
    <t>Powdered Floatant with Brush</t>
  </si>
  <si>
    <t>Spray</t>
  </si>
  <si>
    <t>Paste</t>
  </si>
  <si>
    <t>Fly Line Dressing</t>
  </si>
  <si>
    <t>Holder (Gel/FLD) Backer</t>
  </si>
  <si>
    <t>Holder (Liquid/P&amp;D) Backer</t>
  </si>
  <si>
    <t>Holder (PwB/Spray) Backer</t>
  </si>
  <si>
    <t>Sighter Wax (Glow)</t>
  </si>
  <si>
    <t xml:space="preserve">Po# </t>
  </si>
  <si>
    <t>Total cases ordered</t>
  </si>
  <si>
    <t>Bags</t>
  </si>
  <si>
    <t>Backers</t>
  </si>
  <si>
    <t>Discount $</t>
  </si>
  <si>
    <t>Total-Discount</t>
  </si>
  <si>
    <t xml:space="preserve">2026 High N Dry Fishing Products </t>
  </si>
  <si>
    <t xml:space="preserve">Preseason Sales Program Terms and Conditions </t>
  </si>
  <si>
    <t>Orders must be placed by November 30, 2025 and scheduled for delivery in 2026</t>
  </si>
  <si>
    <t>Invoice generated at time of scheduled delivery/Payment due 30 days from invoice date</t>
  </si>
  <si>
    <t>Shipping to be added at the time of invoice/delivery</t>
  </si>
  <si>
    <t>Maximum of three delivery dates allowed</t>
  </si>
  <si>
    <t>Entry level - 2.0% Margin Improvement</t>
  </si>
  <si>
    <t>Can purchase any combination of product</t>
  </si>
  <si>
    <t>Minimum Purchase Dollars</t>
  </si>
  <si>
    <t>(Can be scheduled for multiple deliveries in 2026)</t>
  </si>
  <si>
    <t>New Dealer Gross Margin %</t>
  </si>
  <si>
    <t>Mid-level - 5% Margin Improvement</t>
  </si>
  <si>
    <t>Max program - 10% Margin Improvement</t>
  </si>
  <si>
    <t>FREE SHIPPING OFFER</t>
  </si>
  <si>
    <t>Order at least one case (MOQ) of every HND product and get free shipping on all scheduled preseason orders*</t>
  </si>
  <si>
    <t>*Does not include any additional ASAP orders placed in 2026, unless the individual order contains at least one case of each product</t>
  </si>
  <si>
    <t>Only requires one version of each of the three models of Holders (i.e. DO NOT need to purchase both cardboard backers and bagged)</t>
  </si>
  <si>
    <t>HND PRESEASON SHIPMENT SUMMARY</t>
  </si>
  <si>
    <t>Automatically generated from the Dealer Order sheet</t>
  </si>
  <si>
    <t>Case Value</t>
  </si>
  <si>
    <t>TOTAL</t>
  </si>
  <si>
    <t>SHIPMENT ALLOCATION CHECK</t>
  </si>
  <si>
    <t>sss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</si>
</sst>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/d/yy"/>
    <numFmt numFmtId="165" formatCode="\$#,##0.00"/>
    <numFmt numFmtId="166" formatCode="mm/dd/yy;@"/>
    <numFmt numFmtId="167" formatCode="0;[Red]0"/>
    <numFmt numFmtId="168" formatCode="_(\$* #,##0.00_);_(\$* \(#,##0.00\);_(\$* \-??_);_(@_)"/>
    <numFmt numFmtId="169" formatCode="\$#,##0.00_);&quot;($&quot;#,##0.00\)"/>
  </numFmts>
  <fonts count="21" x14ac:knownFonts="1">
    <font>
      <sz val="11"/>
      <color theme="1"/>
      <name val="Calibri"/>
      <family val="2"/>
      <charset val="1"/>
    </font>
    <font>
      <b/>
      <sz val="18"/>
      <name val="Cambria"/>
      <family val="1"/>
    </font>
    <font>
      <b/>
      <sz val="13"/>
      <name val="Cambria"/>
      <family val="1"/>
    </font>
    <font>
      <b/>
      <sz val="11"/>
      <name val="Cambria"/>
      <family val="1"/>
    </font>
    <font>
      <i/>
      <sz val="11"/>
      <name val="Cambria"/>
      <family val="1"/>
    </font>
    <font>
      <sz val="11"/>
      <name val="Cambria"/>
      <family val="1"/>
    </font>
    <font>
      <b/>
      <sz val="11"/>
      <name val="Calibri"/>
      <family val="2"/>
    </font>
    <font>
      <b/>
      <sz val="10"/>
      <name val="Cambria"/>
      <family val="1"/>
    </font>
    <font>
      <b/>
      <sz val="12"/>
      <name val="Cambria"/>
      <family val="1"/>
    </font>
    <font>
      <sz val="14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sz val="20"/>
      <color theme="1"/>
      <name val="Calibri"/>
      <family val="2"/>
      <charset val="1"/>
    </font>
    <font>
      <i/>
      <sz val="11"/>
      <color theme="1"/>
      <name val="Calibri"/>
      <family val="2"/>
      <charset val="1"/>
    </font>
    <font>
      <sz val="11"/>
      <name val="Calibri"/>
      <family val="2"/>
      <charset val="1"/>
    </font>
    <font>
      <sz val="11"/>
      <color theme="0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EAF7"/>
        <bgColor rgb="FFE7E6E6"/>
      </patternFill>
    </fill>
    <fill>
      <patternFill patternType="solid">
        <fgColor rgb="FFE2F0D9"/>
        <bgColor rgb="FFE7E6E6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E2F0D9"/>
      </patternFill>
    </fill>
    <fill>
      <patternFill patternType="solid">
        <fgColor rgb="FFE7E6E6"/>
        <bgColor rgb="FFE2F0D9"/>
      </patternFill>
    </fill>
    <fill>
      <patternFill patternType="solid">
        <fgColor theme="9" tint="-0.249977111117893"/>
        <bgColor rgb="FFFF9900"/>
      </patternFill>
    </fill>
    <fill>
      <patternFill patternType="solid">
        <fgColor theme="9" tint="0.59978026673177287"/>
        <bgColor rgb="FFF8CBAD"/>
      </patternFill>
    </fill>
    <fill>
      <patternFill patternType="solid">
        <fgColor rgb="FFFFFF00"/>
        <bgColor rgb="FFFFFF00"/>
      </patternFill>
    </fill>
    <fill>
      <patternFill patternType="solid">
        <fgColor rgb="FFE2F0D9"/>
      </patternFill>
    </fill>
    <fill>
      <patternFill patternType="solid">
        <fgColor rgb="FFD9EAF7"/>
      </patternFill>
    </fill>
    <fill>
      <patternFill patternType="solid">
        <fgColor rgb="FFFFF2CC"/>
      </patternFill>
    </fill>
  </fills>
  <borders count="25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24"/>
  </cellStyleXfs>
  <cellXfs count="151">
    <xf numFmtId="0" fontId="0" fillId="0" borderId="0" xfId="0" applyBorder="1"/>
    <xf numFmtId="0" fontId="3" fillId="2" borderId="0" xfId="0" applyFont="1" applyFill="1" applyBorder="1"/>
    <xf numFmtId="0" fontId="0" fillId="2" borderId="0" xfId="0" applyFill="1" applyBorder="1"/>
    <xf numFmtId="0" fontId="3" fillId="2" borderId="1" xfId="0" applyFont="1" applyFill="1" applyBorder="1"/>
    <xf numFmtId="0" fontId="5" fillId="0" borderId="0" xfId="0" applyFont="1" applyBorder="1"/>
    <xf numFmtId="14" fontId="6" fillId="4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6" fillId="5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0" fillId="6" borderId="1" xfId="0" applyFill="1" applyBorder="1"/>
    <xf numFmtId="165" fontId="0" fillId="6" borderId="1" xfId="0" applyNumberFormat="1" applyFill="1" applyBorder="1"/>
    <xf numFmtId="1" fontId="0" fillId="3" borderId="1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wrapText="1"/>
    </xf>
    <xf numFmtId="165" fontId="0" fillId="5" borderId="1" xfId="0" applyNumberFormat="1" applyFill="1" applyBorder="1"/>
    <xf numFmtId="0" fontId="3" fillId="5" borderId="1" xfId="0" applyFont="1" applyFill="1" applyBorder="1"/>
    <xf numFmtId="0" fontId="0" fillId="5" borderId="1" xfId="0" applyFill="1" applyBorder="1"/>
    <xf numFmtId="0" fontId="3" fillId="2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/>
    </xf>
    <xf numFmtId="0" fontId="5" fillId="4" borderId="0" xfId="0" applyFont="1" applyFill="1" applyBorder="1"/>
    <xf numFmtId="0" fontId="8" fillId="5" borderId="1" xfId="0" applyFont="1" applyFill="1" applyBorder="1" applyAlignment="1">
      <alignment horizontal="center"/>
    </xf>
    <xf numFmtId="0" fontId="9" fillId="0" borderId="0" xfId="0" applyFont="1" applyBorder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10" fillId="0" borderId="0" xfId="0" applyFont="1" applyBorder="1"/>
    <xf numFmtId="0" fontId="11" fillId="0" borderId="0" xfId="0" applyFont="1" applyBorder="1"/>
    <xf numFmtId="0" fontId="0" fillId="0" borderId="6" xfId="0" applyBorder="1" applyAlignment="1">
      <alignment horizontal="center"/>
    </xf>
    <xf numFmtId="0" fontId="12" fillId="0" borderId="0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vertical="center"/>
    </xf>
    <xf numFmtId="0" fontId="0" fillId="0" borderId="11" xfId="0" applyBorder="1"/>
    <xf numFmtId="0" fontId="0" fillId="0" borderId="10" xfId="0" applyBorder="1"/>
    <xf numFmtId="0" fontId="13" fillId="0" borderId="10" xfId="0" applyFont="1" applyBorder="1"/>
    <xf numFmtId="0" fontId="10" fillId="0" borderId="12" xfId="0" applyFont="1" applyBorder="1"/>
    <xf numFmtId="0" fontId="0" fillId="0" borderId="13" xfId="0" applyBorder="1"/>
    <xf numFmtId="0" fontId="0" fillId="0" borderId="14" xfId="0" applyBorder="1"/>
    <xf numFmtId="0" fontId="14" fillId="7" borderId="5" xfId="0" applyFont="1" applyFill="1" applyBorder="1" applyAlignment="1">
      <alignment horizontal="center"/>
    </xf>
    <xf numFmtId="0" fontId="14" fillId="7" borderId="12" xfId="0" applyFont="1" applyFill="1" applyBorder="1" applyAlignment="1">
      <alignment horizontal="center"/>
    </xf>
    <xf numFmtId="0" fontId="14" fillId="7" borderId="15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14" fillId="7" borderId="7" xfId="0" applyFont="1" applyFill="1" applyBorder="1" applyAlignment="1">
      <alignment horizontal="center"/>
    </xf>
    <xf numFmtId="0" fontId="14" fillId="7" borderId="8" xfId="0" applyFont="1" applyFill="1" applyBorder="1" applyAlignment="1">
      <alignment horizontal="center"/>
    </xf>
    <xf numFmtId="0" fontId="14" fillId="7" borderId="9" xfId="0" applyFont="1" applyFill="1" applyBorder="1" applyAlignment="1">
      <alignment horizontal="center"/>
    </xf>
    <xf numFmtId="0" fontId="14" fillId="7" borderId="17" xfId="0" applyFont="1" applyFill="1" applyBorder="1" applyAlignment="1">
      <alignment horizontal="center"/>
    </xf>
    <xf numFmtId="0" fontId="14" fillId="7" borderId="14" xfId="0" applyFont="1" applyFill="1" applyBorder="1" applyAlignment="1">
      <alignment horizontal="center"/>
    </xf>
    <xf numFmtId="0" fontId="14" fillId="7" borderId="13" xfId="0" applyFont="1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13" fillId="8" borderId="5" xfId="0" applyNumberFormat="1" applyFont="1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165" fontId="0" fillId="0" borderId="17" xfId="0" applyNumberFormat="1" applyBorder="1" applyAlignment="1">
      <alignment horizontal="center"/>
    </xf>
    <xf numFmtId="0" fontId="0" fillId="8" borderId="21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65" fontId="0" fillId="8" borderId="5" xfId="0" applyNumberFormat="1" applyFill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165" fontId="16" fillId="0" borderId="17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165" fontId="16" fillId="0" borderId="15" xfId="0" applyNumberFormat="1" applyFon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9" fontId="0" fillId="0" borderId="15" xfId="0" applyNumberFormat="1" applyBorder="1" applyAlignment="1">
      <alignment horizontal="center"/>
    </xf>
    <xf numFmtId="0" fontId="16" fillId="9" borderId="0" xfId="0" applyFont="1" applyFill="1" applyBorder="1"/>
    <xf numFmtId="0" fontId="0" fillId="9" borderId="0" xfId="0" applyFill="1" applyBorder="1"/>
    <xf numFmtId="0" fontId="16" fillId="0" borderId="17" xfId="0" applyFont="1" applyBorder="1" applyAlignment="1">
      <alignment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" fontId="16" fillId="0" borderId="5" xfId="0" applyNumberFormat="1" applyFont="1" applyBorder="1" applyAlignment="1">
      <alignment horizontal="center" vertical="center" wrapText="1"/>
    </xf>
    <xf numFmtId="0" fontId="16" fillId="0" borderId="15" xfId="0" applyFont="1" applyBorder="1" applyAlignment="1">
      <alignment vertical="center"/>
    </xf>
    <xf numFmtId="0" fontId="16" fillId="0" borderId="5" xfId="0" applyFont="1" applyBorder="1" applyAlignment="1">
      <alignment horizontal="center"/>
    </xf>
    <xf numFmtId="166" fontId="16" fillId="0" borderId="5" xfId="0" applyNumberFormat="1" applyFont="1" applyBorder="1"/>
    <xf numFmtId="167" fontId="16" fillId="0" borderId="5" xfId="0" applyNumberFormat="1" applyFont="1" applyBorder="1"/>
    <xf numFmtId="0" fontId="16" fillId="0" borderId="5" xfId="0" applyFont="1" applyBorder="1" applyAlignment="1">
      <alignment vertical="center"/>
    </xf>
    <xf numFmtId="0" fontId="16" fillId="0" borderId="5" xfId="0" applyFont="1" applyBorder="1"/>
    <xf numFmtId="0" fontId="16" fillId="0" borderId="5" xfId="0" applyFont="1" applyBorder="1" applyAlignment="1">
      <alignment horizontal="left"/>
    </xf>
    <xf numFmtId="168" fontId="0" fillId="0" borderId="0" xfId="0" applyNumberFormat="1" applyBorder="1"/>
    <xf numFmtId="165" fontId="0" fillId="0" borderId="0" xfId="0" applyNumberFormat="1" applyBorder="1"/>
    <xf numFmtId="0" fontId="16" fillId="0" borderId="13" xfId="0" applyFont="1" applyBorder="1"/>
    <xf numFmtId="169" fontId="16" fillId="0" borderId="0" xfId="0" applyNumberFormat="1" applyFont="1" applyBorder="1"/>
    <xf numFmtId="169" fontId="0" fillId="0" borderId="0" xfId="0" applyNumberFormat="1" applyBorder="1"/>
    <xf numFmtId="9" fontId="0" fillId="0" borderId="0" xfId="0" applyNumberFormat="1" applyBorder="1"/>
    <xf numFmtId="0" fontId="0" fillId="0" borderId="0" xfId="0" applyBorder="1" applyAlignment="1">
      <alignment horizontal="left"/>
    </xf>
    <xf numFmtId="0" fontId="17" fillId="0" borderId="0" xfId="0" applyFont="1" applyBorder="1"/>
    <xf numFmtId="169" fontId="17" fillId="0" borderId="0" xfId="0" applyNumberFormat="1" applyFont="1" applyBorder="1"/>
    <xf numFmtId="10" fontId="0" fillId="0" borderId="0" xfId="0" applyNumberFormat="1" applyBorder="1"/>
    <xf numFmtId="1" fontId="0" fillId="3" borderId="1" xfId="0" applyNumberFormat="1" applyFill="1" applyBorder="1"/>
    <xf numFmtId="0" fontId="18" fillId="0" borderId="23" xfId="0" applyFont="1" applyBorder="1"/>
    <xf numFmtId="0" fontId="0" fillId="0" borderId="6" xfId="0" applyBorder="1"/>
    <xf numFmtId="0" fontId="0" fillId="0" borderId="16" xfId="0" applyBorder="1"/>
    <xf numFmtId="9" fontId="6" fillId="5" borderId="1" xfId="0" applyNumberFormat="1" applyFont="1" applyFill="1" applyBorder="1" applyAlignment="1">
      <alignment horizontal="center" vertical="center"/>
    </xf>
    <xf numFmtId="0" fontId="0" fillId="0" borderId="23" xfId="0" applyBorder="1"/>
    <xf numFmtId="0" fontId="0" fillId="3" borderId="1" xfId="0" applyFill="1" applyBorder="1" applyProtection="1">
      <protection locked="0"/>
    </xf>
    <xf numFmtId="1" fontId="0" fillId="5" borderId="1" xfId="0" applyNumberFormat="1" applyFill="1" applyBorder="1"/>
    <xf numFmtId="0" fontId="18" fillId="0" borderId="24" xfId="0" applyFont="1" applyAlignment="1">
      <alignment horizontal="center" vertical="center" wrapText="1"/>
    </xf>
    <xf numFmtId="0" fontId="0" fillId="0" borderId="0" xfId="0" applyBorder="1"/>
    <xf numFmtId="0" fontId="3" fillId="1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2" fillId="2" borderId="24" xfId="0" applyFont="1" applyFill="1" applyAlignment="1">
      <alignment horizontal="center"/>
    </xf>
    <xf numFmtId="1" fontId="3" fillId="5" borderId="1" xfId="0" applyNumberFormat="1" applyFont="1" applyFill="1" applyBorder="1" applyAlignment="1">
      <alignment horizontal="right" vertical="center"/>
    </xf>
    <xf numFmtId="0" fontId="0" fillId="3" borderId="1" xfId="0" applyFill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3" fillId="5" borderId="1" xfId="0" applyFont="1" applyFill="1" applyBorder="1" applyAlignment="1">
      <alignment horizontal="center"/>
    </xf>
    <xf numFmtId="0" fontId="0" fillId="0" borderId="2" xfId="0" applyBorder="1"/>
    <xf numFmtId="0" fontId="8" fillId="2" borderId="1" xfId="0" applyFont="1" applyFill="1" applyBorder="1" applyAlignment="1">
      <alignment horizontal="center" vertical="center"/>
    </xf>
    <xf numFmtId="0" fontId="20" fillId="10" borderId="24" xfId="0" applyFont="1" applyFill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/>
    </xf>
    <xf numFmtId="0" fontId="3" fillId="3" borderId="1" xfId="0" applyFont="1" applyFill="1" applyBorder="1"/>
    <xf numFmtId="165" fontId="3" fillId="5" borderId="1" xfId="0" applyNumberFormat="1" applyFont="1" applyFill="1" applyBorder="1" applyAlignment="1">
      <alignment horizontal="right" vertical="center"/>
    </xf>
    <xf numFmtId="0" fontId="1" fillId="2" borderId="24" xfId="0" applyFont="1" applyFill="1" applyAlignment="1">
      <alignment horizontal="center"/>
    </xf>
    <xf numFmtId="0" fontId="3" fillId="2" borderId="24" xfId="0" applyFont="1" applyFill="1"/>
    <xf numFmtId="0" fontId="19" fillId="11" borderId="24" xfId="0" applyFont="1" applyFill="1" applyAlignment="1">
      <alignment horizontal="center" vertical="center" wrapText="1"/>
    </xf>
    <xf numFmtId="0" fontId="3" fillId="4" borderId="24" xfId="0" applyFont="1" applyFill="1" applyAlignment="1">
      <alignment horizontal="center" vertical="center" wrapText="1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24" xfId="0" applyFont="1" applyFill="1" applyAlignment="1">
      <alignment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6" xfId="0" applyBorder="1"/>
    <xf numFmtId="14" fontId="0" fillId="0" borderId="24" xfId="0" applyNumberFormat="1" applyAlignment="1">
      <alignment horizontal="center"/>
    </xf>
    <xf numFmtId="0" fontId="14" fillId="7" borderId="15" xfId="0" applyFont="1" applyFill="1" applyBorder="1" applyAlignment="1">
      <alignment horizontal="center"/>
    </xf>
    <xf numFmtId="0" fontId="0" fillId="0" borderId="14" xfId="0" applyBorder="1"/>
    <xf numFmtId="0" fontId="14" fillId="7" borderId="5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4" fontId="0" fillId="0" borderId="5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9" xfId="0" applyBorder="1"/>
    <xf numFmtId="0" fontId="0" fillId="0" borderId="24" xfId="0"/>
    <xf numFmtId="0" fontId="0" fillId="2" borderId="24" xfId="0" applyFill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24">
    <dxf>
      <fill>
        <patternFill>
          <bgColor rgb="FFF8CBAD"/>
        </patternFill>
      </fill>
    </dxf>
    <dxf>
      <fill>
        <patternFill>
          <bgColor rgb="FFE2F0D9"/>
        </patternFill>
      </fill>
    </dxf>
    <dxf>
      <fill>
        <patternFill>
          <bgColor rgb="FFF8CBAD"/>
        </patternFill>
      </fill>
    </dxf>
    <dxf>
      <fill>
        <patternFill>
          <bgColor rgb="FFE2F0D9"/>
        </patternFill>
      </fill>
    </dxf>
    <dxf>
      <fill>
        <patternFill>
          <bgColor rgb="FFF8CBAD"/>
        </patternFill>
      </fill>
    </dxf>
    <dxf>
      <fill>
        <patternFill>
          <bgColor rgb="FFE2F0D9"/>
        </patternFill>
      </fill>
    </dxf>
    <dxf>
      <fill>
        <patternFill>
          <bgColor rgb="FFF8CBAD"/>
        </patternFill>
      </fill>
    </dxf>
    <dxf>
      <fill>
        <patternFill>
          <bgColor rgb="FFE2F0D9"/>
        </patternFill>
      </fill>
    </dxf>
    <dxf>
      <fill>
        <patternFill>
          <bgColor rgb="FFF8CBAD"/>
        </patternFill>
      </fill>
    </dxf>
    <dxf>
      <fill>
        <patternFill>
          <bgColor rgb="FFE2F0D9"/>
        </patternFill>
      </fill>
    </dxf>
    <dxf>
      <fill>
        <patternFill>
          <bgColor rgb="FFF8CBAD"/>
        </patternFill>
      </fill>
    </dxf>
    <dxf>
      <fill>
        <patternFill>
          <bgColor rgb="FFE2F0D9"/>
        </patternFill>
      </fill>
    </dxf>
    <dxf>
      <fill>
        <patternFill>
          <bgColor rgb="FFF8CBAD"/>
        </patternFill>
      </fill>
    </dxf>
    <dxf>
      <fill>
        <patternFill>
          <bgColor rgb="FFE2F0D9"/>
        </patternFill>
      </fill>
    </dxf>
    <dxf>
      <fill>
        <patternFill>
          <bgColor rgb="FFF8CBAD"/>
        </patternFill>
      </fill>
    </dxf>
    <dxf>
      <fill>
        <patternFill>
          <bgColor rgb="FFE2F0D9"/>
        </patternFill>
      </fill>
    </dxf>
    <dxf>
      <fill>
        <patternFill>
          <bgColor rgb="FFF8CBAD"/>
        </patternFill>
      </fill>
    </dxf>
    <dxf>
      <fill>
        <patternFill>
          <bgColor rgb="FFE2F0D9"/>
        </patternFill>
      </fill>
    </dxf>
    <dxf>
      <fill>
        <patternFill>
          <bgColor rgb="FFF8CBAD"/>
        </patternFill>
      </fill>
    </dxf>
    <dxf>
      <fill>
        <patternFill>
          <bgColor rgb="FFE2F0D9"/>
        </patternFill>
      </fill>
    </dxf>
    <dxf>
      <fill>
        <patternFill>
          <bgColor rgb="FFF8CBAD"/>
        </patternFill>
      </fill>
    </dxf>
    <dxf>
      <fill>
        <patternFill>
          <bgColor rgb="FFE2F0D9"/>
        </patternFill>
      </fill>
    </dxf>
    <dxf>
      <fill>
        <patternFill>
          <bgColor rgb="FFF8CBAD"/>
        </patternFill>
      </fill>
    </dxf>
    <dxf>
      <fill>
        <patternFill>
          <bgColor rgb="FFE2F0D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9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6E6"/>
      <rgbColor rgb="FFE2F0D9"/>
      <rgbColor rgb="FFFCD5B5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E46C0A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1190160</xdr:colOff>
      <xdr:row>2</xdr:row>
      <xdr:rowOff>9360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90160" cy="742680"/>
        </a:xfrm>
        <a:prstGeom prst="rect">
          <a:avLst/>
        </a:prstGeom>
        <a:noFill/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ighndryfishingproduc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1"/>
  <sheetViews>
    <sheetView showGridLines="0" tabSelected="1" zoomScaleNormal="100" workbookViewId="0">
      <selection activeCell="G14" sqref="G14:H14"/>
    </sheetView>
  </sheetViews>
  <sheetFormatPr defaultColWidth="8.7109375" defaultRowHeight="15" customHeight="1" x14ac:dyDescent="0.25"/>
  <cols>
    <col min="1" max="1" width="38" customWidth="1"/>
    <col min="2" max="2" width="12" customWidth="1"/>
    <col min="3" max="3" width="13" customWidth="1"/>
    <col min="4" max="4" width="14" customWidth="1"/>
    <col min="5" max="5" width="15" customWidth="1"/>
    <col min="6" max="8" width="14" customWidth="1"/>
    <col min="9" max="9" width="18" customWidth="1"/>
    <col min="10" max="10" width="14" customWidth="1"/>
    <col min="11" max="11" width="13" hidden="1" customWidth="1"/>
  </cols>
  <sheetData>
    <row r="1" spans="1:10" ht="42" customHeight="1" x14ac:dyDescent="0.3">
      <c r="A1" s="124" t="s">
        <v>0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 ht="15.75" customHeight="1" x14ac:dyDescent="0.25">
      <c r="A2" s="111" t="s">
        <v>1</v>
      </c>
      <c r="B2" s="108"/>
      <c r="C2" s="108"/>
      <c r="D2" s="108"/>
      <c r="E2" s="108"/>
      <c r="F2" s="108"/>
      <c r="G2" s="108"/>
      <c r="H2" s="108"/>
      <c r="I2" s="108"/>
      <c r="J2" s="108"/>
    </row>
    <row r="3" spans="1:10" ht="15" customHeight="1" x14ac:dyDescent="0.25">
      <c r="A3" s="125" t="s">
        <v>2</v>
      </c>
      <c r="B3" s="108"/>
      <c r="C3" s="108"/>
      <c r="D3" s="108"/>
      <c r="E3" s="108"/>
      <c r="F3" s="108"/>
      <c r="G3" s="108"/>
      <c r="H3" s="108"/>
      <c r="I3" s="1" t="s">
        <v>3</v>
      </c>
      <c r="J3" s="2"/>
    </row>
    <row r="4" spans="1:10" ht="15" customHeight="1" x14ac:dyDescent="0.25">
      <c r="A4" s="129" t="s">
        <v>4</v>
      </c>
      <c r="B4" s="108"/>
      <c r="C4" s="108"/>
      <c r="D4" s="108"/>
      <c r="E4" s="108"/>
      <c r="F4" s="108"/>
      <c r="G4" s="108"/>
      <c r="H4" s="108"/>
      <c r="I4" s="108"/>
      <c r="J4" s="108"/>
    </row>
    <row r="6" spans="1:10" ht="15" customHeight="1" x14ac:dyDescent="0.25">
      <c r="A6" s="130" t="s">
        <v>5</v>
      </c>
      <c r="B6" s="117"/>
      <c r="C6" s="117"/>
      <c r="D6" s="117"/>
      <c r="E6" s="110"/>
      <c r="F6" s="130" t="s">
        <v>6</v>
      </c>
      <c r="G6" s="117"/>
      <c r="H6" s="117"/>
      <c r="I6" s="117"/>
      <c r="J6" s="110"/>
    </row>
    <row r="7" spans="1:10" ht="15" customHeight="1" x14ac:dyDescent="0.25">
      <c r="A7" s="122" t="s">
        <v>7</v>
      </c>
      <c r="B7" s="110"/>
      <c r="C7" s="113"/>
      <c r="D7" s="114"/>
      <c r="E7" s="115"/>
      <c r="F7" s="122" t="s">
        <v>8</v>
      </c>
      <c r="G7" s="110"/>
      <c r="H7" s="113" t="str">
        <f>IF(C7="","",C7)</f>
        <v/>
      </c>
      <c r="I7" s="114"/>
      <c r="J7" s="115"/>
    </row>
    <row r="8" spans="1:10" ht="15" customHeight="1" x14ac:dyDescent="0.25">
      <c r="A8" s="122" t="s">
        <v>9</v>
      </c>
      <c r="B8" s="110"/>
      <c r="C8" s="113"/>
      <c r="D8" s="114"/>
      <c r="E8" s="115"/>
      <c r="F8" s="122" t="s">
        <v>10</v>
      </c>
      <c r="G8" s="110"/>
      <c r="H8" s="113" t="str">
        <f>IF(C8="","",C8)</f>
        <v/>
      </c>
      <c r="I8" s="114"/>
      <c r="J8" s="115"/>
    </row>
    <row r="9" spans="1:10" ht="15" customHeight="1" x14ac:dyDescent="0.25">
      <c r="A9" s="122" t="s">
        <v>11</v>
      </c>
      <c r="B9" s="110"/>
      <c r="C9" s="113"/>
      <c r="D9" s="114"/>
      <c r="E9" s="115"/>
      <c r="F9" s="122" t="s">
        <v>12</v>
      </c>
      <c r="G9" s="110"/>
      <c r="H9" s="113" t="str">
        <f>IF(C11="","",C11)</f>
        <v/>
      </c>
      <c r="I9" s="114"/>
      <c r="J9" s="115"/>
    </row>
    <row r="10" spans="1:10" ht="15" customHeight="1" x14ac:dyDescent="0.25">
      <c r="A10" s="122" t="s">
        <v>13</v>
      </c>
      <c r="B10" s="110"/>
      <c r="C10" s="113"/>
      <c r="D10" s="114"/>
      <c r="E10" s="115"/>
      <c r="F10" s="122" t="s">
        <v>14</v>
      </c>
      <c r="G10" s="110"/>
      <c r="H10" s="113" t="str">
        <f>IF(C12="","",C12)</f>
        <v/>
      </c>
      <c r="I10" s="114"/>
      <c r="J10" s="115"/>
    </row>
    <row r="11" spans="1:10" ht="15" customHeight="1" x14ac:dyDescent="0.25">
      <c r="A11" s="122" t="s">
        <v>12</v>
      </c>
      <c r="B11" s="110"/>
      <c r="C11" s="113"/>
      <c r="D11" s="114"/>
      <c r="E11" s="115"/>
      <c r="F11" s="122" t="s">
        <v>15</v>
      </c>
      <c r="G11" s="110"/>
      <c r="H11" s="113"/>
      <c r="I11" s="114"/>
      <c r="J11" s="115"/>
    </row>
    <row r="12" spans="1:10" ht="15" customHeight="1" x14ac:dyDescent="0.25">
      <c r="A12" s="122" t="s">
        <v>14</v>
      </c>
      <c r="B12" s="110"/>
      <c r="C12" s="113"/>
      <c r="D12" s="114"/>
      <c r="E12" s="115"/>
      <c r="F12" s="4"/>
      <c r="G12" s="4"/>
    </row>
    <row r="13" spans="1:10" ht="15" customHeight="1" x14ac:dyDescent="0.25">
      <c r="A13" s="130" t="s">
        <v>16</v>
      </c>
      <c r="B13" s="117"/>
      <c r="C13" s="117"/>
      <c r="D13" s="117"/>
      <c r="E13" s="117"/>
      <c r="F13" s="117"/>
      <c r="G13" s="117"/>
      <c r="H13" s="117"/>
      <c r="I13" s="117"/>
      <c r="J13" s="110"/>
    </row>
    <row r="14" spans="1:10" ht="15" customHeight="1" x14ac:dyDescent="0.25">
      <c r="A14" s="122" t="s">
        <v>17</v>
      </c>
      <c r="B14" s="110"/>
      <c r="C14" s="105" t="s">
        <v>148</v>
      </c>
      <c r="D14" s="122" t="s">
        <v>18</v>
      </c>
      <c r="E14" s="110"/>
      <c r="F14" s="105" t="s">
        <v>148</v>
      </c>
      <c r="G14" s="122" t="s">
        <v>19</v>
      </c>
      <c r="H14" s="110"/>
      <c r="I14" s="5">
        <f ca="1">TODAY()</f>
        <v>46265</v>
      </c>
    </row>
    <row r="16" spans="1:10" ht="15" customHeight="1" x14ac:dyDescent="0.25">
      <c r="A16" s="130" t="s">
        <v>20</v>
      </c>
      <c r="B16" s="117"/>
      <c r="C16" s="117"/>
      <c r="D16" s="117"/>
      <c r="E16" s="117"/>
      <c r="F16" s="117"/>
      <c r="G16" s="117"/>
      <c r="H16" s="117"/>
      <c r="I16" s="117"/>
      <c r="J16" s="110"/>
    </row>
    <row r="17" spans="1:10" ht="15" customHeight="1" x14ac:dyDescent="0.25">
      <c r="A17" s="116" t="s">
        <v>21</v>
      </c>
      <c r="B17" s="117"/>
      <c r="C17" s="110"/>
      <c r="D17" s="116" t="s">
        <v>22</v>
      </c>
      <c r="E17" s="117"/>
      <c r="F17" s="110"/>
      <c r="G17" s="116" t="s">
        <v>23</v>
      </c>
      <c r="H17" s="117"/>
      <c r="I17" s="110"/>
    </row>
    <row r="18" spans="1:10" ht="15" customHeight="1" x14ac:dyDescent="0.25">
      <c r="A18" s="128"/>
      <c r="B18" s="114"/>
      <c r="C18" s="115"/>
      <c r="D18" s="128"/>
      <c r="E18" s="114"/>
      <c r="F18" s="115"/>
      <c r="G18" s="128"/>
      <c r="H18" s="114"/>
      <c r="I18" s="115"/>
    </row>
    <row r="19" spans="1:10" ht="15" customHeight="1" x14ac:dyDescent="0.25">
      <c r="A19" s="131" t="s">
        <v>24</v>
      </c>
      <c r="B19" s="117"/>
      <c r="C19" s="117"/>
      <c r="D19" s="117"/>
      <c r="E19" s="117"/>
      <c r="F19" s="117"/>
      <c r="G19" s="117"/>
      <c r="H19" s="117"/>
      <c r="I19" s="117"/>
      <c r="J19" s="110"/>
    </row>
    <row r="20" spans="1:10" ht="15" customHeight="1" x14ac:dyDescent="0.25">
      <c r="A20" s="130" t="s">
        <v>25</v>
      </c>
      <c r="B20" s="117"/>
      <c r="C20" s="117"/>
      <c r="D20" s="117"/>
      <c r="E20" s="117"/>
      <c r="F20" s="117"/>
      <c r="G20" s="117"/>
      <c r="H20" s="117"/>
      <c r="I20" s="117"/>
      <c r="J20" s="110"/>
    </row>
    <row r="21" spans="1:10" ht="42" customHeight="1" x14ac:dyDescent="0.25">
      <c r="A21" s="3" t="s">
        <v>26</v>
      </c>
      <c r="B21" s="7"/>
      <c r="C21" s="7"/>
      <c r="D21" s="7"/>
      <c r="E21" s="7"/>
      <c r="F21" s="7"/>
      <c r="G21" s="7"/>
      <c r="H21" s="7"/>
      <c r="I21" s="7"/>
      <c r="J21" s="8"/>
    </row>
    <row r="22" spans="1:10" ht="30" customHeight="1" x14ac:dyDescent="0.25">
      <c r="A22" s="9" t="s">
        <v>27</v>
      </c>
      <c r="B22" s="9" t="s">
        <v>28</v>
      </c>
      <c r="C22" s="9" t="s">
        <v>29</v>
      </c>
      <c r="D22" s="9" t="s">
        <v>30</v>
      </c>
      <c r="E22" s="9" t="s">
        <v>31</v>
      </c>
      <c r="F22" s="9" t="s">
        <v>32</v>
      </c>
      <c r="G22" s="9" t="s">
        <v>33</v>
      </c>
      <c r="H22" s="9" t="s">
        <v>34</v>
      </c>
      <c r="I22" s="9" t="s">
        <v>35</v>
      </c>
      <c r="J22" s="9" t="s">
        <v>36</v>
      </c>
    </row>
    <row r="23" spans="1:10" ht="24" customHeight="1" x14ac:dyDescent="0.25">
      <c r="A23" s="10"/>
      <c r="B23" s="10"/>
      <c r="C23" s="10"/>
      <c r="D23" s="10"/>
      <c r="E23" s="10"/>
      <c r="F23" s="11" t="str">
        <f>IF(A18="","",A18)</f>
        <v/>
      </c>
      <c r="G23" s="11" t="str">
        <f>IF(D18="","",D18)</f>
        <v/>
      </c>
      <c r="H23" s="11" t="str">
        <f>IF(G18="","",G18)</f>
        <v/>
      </c>
      <c r="I23" s="10"/>
      <c r="J23" s="10"/>
    </row>
    <row r="24" spans="1:10" ht="15" customHeight="1" x14ac:dyDescent="0.25">
      <c r="A24" s="12" t="s">
        <v>37</v>
      </c>
      <c r="B24" s="13">
        <v>1001</v>
      </c>
      <c r="C24" s="14">
        <v>11.5</v>
      </c>
      <c r="D24" s="14">
        <v>115</v>
      </c>
      <c r="E24" s="15">
        <v>0</v>
      </c>
      <c r="F24" s="16">
        <v>0</v>
      </c>
      <c r="G24" s="16">
        <v>0</v>
      </c>
      <c r="H24" s="16">
        <v>0</v>
      </c>
      <c r="I24" s="17" t="str">
        <f t="shared" ref="I24:I45" si="0">IF(E24=0,"No Order",IF(E24=SUM(F24:H24),"Complete",IF(E24&gt;SUM(F24:H24),"Unassigned: "&amp;(E24-SUM(F24:H24))&amp;" case(s)","Over: "&amp;(SUM(F24:H24)-E24)&amp;" case(s)")))</f>
        <v>No Order</v>
      </c>
      <c r="J24" s="18">
        <f t="shared" ref="J24:J45" si="1">E24*D24</f>
        <v>0</v>
      </c>
    </row>
    <row r="25" spans="1:10" ht="15" customHeight="1" x14ac:dyDescent="0.25">
      <c r="A25" s="12" t="s">
        <v>38</v>
      </c>
      <c r="B25" s="13">
        <v>1002</v>
      </c>
      <c r="C25" s="14">
        <v>13.99</v>
      </c>
      <c r="D25" s="14">
        <v>70</v>
      </c>
      <c r="E25" s="15">
        <v>0</v>
      </c>
      <c r="F25" s="16">
        <v>0</v>
      </c>
      <c r="G25" s="16">
        <v>0</v>
      </c>
      <c r="H25" s="16">
        <v>0</v>
      </c>
      <c r="I25" s="17" t="str">
        <f t="shared" si="0"/>
        <v>No Order</v>
      </c>
      <c r="J25" s="18">
        <f t="shared" si="1"/>
        <v>0</v>
      </c>
    </row>
    <row r="26" spans="1:10" ht="15" customHeight="1" x14ac:dyDescent="0.25">
      <c r="A26" s="12" t="s">
        <v>39</v>
      </c>
      <c r="B26" s="13">
        <v>1003</v>
      </c>
      <c r="C26" s="14">
        <v>11.99</v>
      </c>
      <c r="D26" s="14">
        <v>60</v>
      </c>
      <c r="E26" s="15">
        <v>0</v>
      </c>
      <c r="F26" s="16">
        <v>0</v>
      </c>
      <c r="G26" s="16">
        <v>0</v>
      </c>
      <c r="H26" s="16">
        <v>0</v>
      </c>
      <c r="I26" s="17" t="str">
        <f t="shared" si="0"/>
        <v>No Order</v>
      </c>
      <c r="J26" s="18">
        <f t="shared" si="1"/>
        <v>0</v>
      </c>
    </row>
    <row r="27" spans="1:10" ht="15" customHeight="1" x14ac:dyDescent="0.25">
      <c r="A27" s="12" t="s">
        <v>40</v>
      </c>
      <c r="B27" s="13">
        <v>1004</v>
      </c>
      <c r="C27" s="14">
        <v>8.99</v>
      </c>
      <c r="D27" s="14">
        <v>90</v>
      </c>
      <c r="E27" s="15">
        <v>0</v>
      </c>
      <c r="F27" s="16">
        <v>0</v>
      </c>
      <c r="G27" s="16">
        <v>0</v>
      </c>
      <c r="H27" s="16">
        <v>0</v>
      </c>
      <c r="I27" s="17" t="str">
        <f t="shared" si="0"/>
        <v>No Order</v>
      </c>
      <c r="J27" s="18">
        <f t="shared" si="1"/>
        <v>0</v>
      </c>
    </row>
    <row r="28" spans="1:10" ht="15" customHeight="1" x14ac:dyDescent="0.25">
      <c r="A28" s="12" t="s">
        <v>41</v>
      </c>
      <c r="B28" s="13">
        <v>1005</v>
      </c>
      <c r="C28" s="14">
        <v>11.99</v>
      </c>
      <c r="D28" s="14">
        <v>90</v>
      </c>
      <c r="E28" s="15">
        <v>0</v>
      </c>
      <c r="F28" s="16">
        <v>0</v>
      </c>
      <c r="G28" s="16">
        <v>0</v>
      </c>
      <c r="H28" s="16">
        <v>0</v>
      </c>
      <c r="I28" s="17" t="str">
        <f t="shared" si="0"/>
        <v>No Order</v>
      </c>
      <c r="J28" s="18">
        <f t="shared" si="1"/>
        <v>0</v>
      </c>
    </row>
    <row r="29" spans="1:10" ht="15" customHeight="1" x14ac:dyDescent="0.25">
      <c r="A29" s="12" t="s">
        <v>42</v>
      </c>
      <c r="B29" s="13">
        <v>1006</v>
      </c>
      <c r="C29" s="14">
        <v>11.5</v>
      </c>
      <c r="D29" s="14">
        <v>115</v>
      </c>
      <c r="E29" s="15">
        <v>0</v>
      </c>
      <c r="F29" s="16">
        <v>0</v>
      </c>
      <c r="G29" s="16">
        <v>0</v>
      </c>
      <c r="H29" s="16">
        <v>0</v>
      </c>
      <c r="I29" s="17" t="str">
        <f t="shared" si="0"/>
        <v>No Order</v>
      </c>
      <c r="J29" s="18">
        <f t="shared" si="1"/>
        <v>0</v>
      </c>
    </row>
    <row r="30" spans="1:10" ht="15" customHeight="1" x14ac:dyDescent="0.25">
      <c r="A30" s="12" t="s">
        <v>43</v>
      </c>
      <c r="B30" s="13">
        <v>1007</v>
      </c>
      <c r="C30" s="14">
        <v>11.99</v>
      </c>
      <c r="D30" s="14">
        <v>120</v>
      </c>
      <c r="E30" s="15">
        <v>0</v>
      </c>
      <c r="F30" s="16">
        <v>0</v>
      </c>
      <c r="G30" s="16">
        <v>0</v>
      </c>
      <c r="H30" s="16">
        <v>0</v>
      </c>
      <c r="I30" s="17" t="str">
        <f t="shared" si="0"/>
        <v>No Order</v>
      </c>
      <c r="J30" s="18">
        <f t="shared" si="1"/>
        <v>0</v>
      </c>
    </row>
    <row r="31" spans="1:10" ht="15" customHeight="1" x14ac:dyDescent="0.25">
      <c r="A31" s="12" t="s">
        <v>44</v>
      </c>
      <c r="B31" s="13">
        <v>1008</v>
      </c>
      <c r="C31" s="14">
        <v>11.99</v>
      </c>
      <c r="D31" s="14">
        <v>30</v>
      </c>
      <c r="E31" s="15">
        <v>0</v>
      </c>
      <c r="F31" s="16">
        <v>0</v>
      </c>
      <c r="G31" s="16">
        <v>0</v>
      </c>
      <c r="H31" s="16">
        <v>0</v>
      </c>
      <c r="I31" s="17" t="str">
        <f t="shared" si="0"/>
        <v>No Order</v>
      </c>
      <c r="J31" s="18">
        <f t="shared" si="1"/>
        <v>0</v>
      </c>
    </row>
    <row r="32" spans="1:10" ht="15" customHeight="1" x14ac:dyDescent="0.25">
      <c r="A32" s="12" t="s">
        <v>45</v>
      </c>
      <c r="B32" s="13">
        <v>1009</v>
      </c>
      <c r="C32" s="14">
        <v>13.99</v>
      </c>
      <c r="D32" s="14">
        <v>35</v>
      </c>
      <c r="E32" s="15">
        <v>0</v>
      </c>
      <c r="F32" s="16">
        <v>0</v>
      </c>
      <c r="G32" s="16">
        <v>0</v>
      </c>
      <c r="H32" s="16">
        <v>0</v>
      </c>
      <c r="I32" s="17" t="str">
        <f t="shared" si="0"/>
        <v>No Order</v>
      </c>
      <c r="J32" s="18">
        <f t="shared" si="1"/>
        <v>0</v>
      </c>
    </row>
    <row r="33" spans="1:10" ht="15" customHeight="1" x14ac:dyDescent="0.25">
      <c r="A33" s="12" t="s">
        <v>46</v>
      </c>
      <c r="B33" s="13">
        <v>1010</v>
      </c>
      <c r="C33" s="14">
        <v>13.99</v>
      </c>
      <c r="D33" s="14">
        <v>35</v>
      </c>
      <c r="E33" s="15">
        <v>0</v>
      </c>
      <c r="F33" s="16">
        <v>0</v>
      </c>
      <c r="G33" s="16">
        <v>0</v>
      </c>
      <c r="H33" s="16">
        <v>0</v>
      </c>
      <c r="I33" s="17" t="str">
        <f t="shared" si="0"/>
        <v>No Order</v>
      </c>
      <c r="J33" s="18">
        <f t="shared" si="1"/>
        <v>0</v>
      </c>
    </row>
    <row r="34" spans="1:10" ht="15" customHeight="1" x14ac:dyDescent="0.25">
      <c r="A34" s="12" t="s">
        <v>47</v>
      </c>
      <c r="B34" s="13">
        <v>1011</v>
      </c>
      <c r="C34" s="14">
        <v>11.99</v>
      </c>
      <c r="D34" s="14">
        <v>30</v>
      </c>
      <c r="E34" s="15">
        <v>0</v>
      </c>
      <c r="F34" s="16">
        <v>0</v>
      </c>
      <c r="G34" s="16">
        <v>0</v>
      </c>
      <c r="H34" s="16">
        <v>0</v>
      </c>
      <c r="I34" s="17" t="str">
        <f t="shared" si="0"/>
        <v>No Order</v>
      </c>
      <c r="J34" s="18">
        <f t="shared" si="1"/>
        <v>0</v>
      </c>
    </row>
    <row r="35" spans="1:10" ht="15" customHeight="1" x14ac:dyDescent="0.25">
      <c r="A35" s="12" t="s">
        <v>48</v>
      </c>
      <c r="B35" s="13">
        <v>1012</v>
      </c>
      <c r="C35" s="14">
        <v>13.99</v>
      </c>
      <c r="D35" s="14">
        <v>35</v>
      </c>
      <c r="E35" s="15">
        <v>0</v>
      </c>
      <c r="F35" s="16">
        <v>0</v>
      </c>
      <c r="G35" s="16">
        <v>0</v>
      </c>
      <c r="H35" s="16">
        <v>0</v>
      </c>
      <c r="I35" s="17" t="str">
        <f t="shared" si="0"/>
        <v>No Order</v>
      </c>
      <c r="J35" s="18">
        <f t="shared" si="1"/>
        <v>0</v>
      </c>
    </row>
    <row r="36" spans="1:10" ht="15" customHeight="1" x14ac:dyDescent="0.25">
      <c r="A36" s="12" t="s">
        <v>49</v>
      </c>
      <c r="B36" s="13">
        <v>1013</v>
      </c>
      <c r="C36" s="14">
        <v>13.99</v>
      </c>
      <c r="D36" s="14">
        <v>35</v>
      </c>
      <c r="E36" s="15">
        <v>0</v>
      </c>
      <c r="F36" s="16">
        <v>0</v>
      </c>
      <c r="G36" s="16">
        <v>0</v>
      </c>
      <c r="H36" s="16">
        <v>0</v>
      </c>
      <c r="I36" s="17" t="str">
        <f t="shared" si="0"/>
        <v>No Order</v>
      </c>
      <c r="J36" s="18">
        <f t="shared" si="1"/>
        <v>0</v>
      </c>
    </row>
    <row r="37" spans="1:10" ht="15" customHeight="1" x14ac:dyDescent="0.25">
      <c r="A37" s="12" t="s">
        <v>50</v>
      </c>
      <c r="B37" s="13">
        <v>1014</v>
      </c>
      <c r="C37" s="14">
        <v>6.99</v>
      </c>
      <c r="D37" s="14">
        <v>70</v>
      </c>
      <c r="E37" s="15">
        <v>0</v>
      </c>
      <c r="F37" s="16">
        <v>0</v>
      </c>
      <c r="G37" s="16">
        <v>0</v>
      </c>
      <c r="H37" s="16">
        <v>0</v>
      </c>
      <c r="I37" s="17" t="str">
        <f t="shared" si="0"/>
        <v>No Order</v>
      </c>
      <c r="J37" s="18">
        <f t="shared" si="1"/>
        <v>0</v>
      </c>
    </row>
    <row r="38" spans="1:10" ht="15" customHeight="1" x14ac:dyDescent="0.25">
      <c r="A38" s="12" t="s">
        <v>51</v>
      </c>
      <c r="B38" s="13">
        <v>1015</v>
      </c>
      <c r="C38" s="14">
        <v>14.99</v>
      </c>
      <c r="D38" s="14">
        <v>75</v>
      </c>
      <c r="E38" s="15">
        <v>0</v>
      </c>
      <c r="F38" s="16">
        <v>0</v>
      </c>
      <c r="G38" s="16">
        <v>0</v>
      </c>
      <c r="H38" s="16">
        <v>0</v>
      </c>
      <c r="I38" s="17" t="str">
        <f t="shared" si="0"/>
        <v>No Order</v>
      </c>
      <c r="J38" s="18">
        <f t="shared" si="1"/>
        <v>0</v>
      </c>
    </row>
    <row r="39" spans="1:10" ht="15" customHeight="1" x14ac:dyDescent="0.25">
      <c r="A39" s="12" t="s">
        <v>52</v>
      </c>
      <c r="B39" s="13">
        <v>1016</v>
      </c>
      <c r="C39" s="14">
        <v>7.99</v>
      </c>
      <c r="D39" s="14">
        <v>40</v>
      </c>
      <c r="E39" s="15">
        <v>0</v>
      </c>
      <c r="F39" s="16">
        <v>0</v>
      </c>
      <c r="G39" s="16">
        <v>0</v>
      </c>
      <c r="H39" s="16">
        <v>0</v>
      </c>
      <c r="I39" s="17" t="str">
        <f t="shared" si="0"/>
        <v>No Order</v>
      </c>
      <c r="J39" s="18">
        <f t="shared" si="1"/>
        <v>0</v>
      </c>
    </row>
    <row r="40" spans="1:10" ht="15" customHeight="1" x14ac:dyDescent="0.25">
      <c r="A40" s="12" t="s">
        <v>53</v>
      </c>
      <c r="B40" s="13">
        <v>1017</v>
      </c>
      <c r="C40" s="14">
        <v>7.99</v>
      </c>
      <c r="D40" s="14">
        <v>40</v>
      </c>
      <c r="E40" s="15">
        <v>0</v>
      </c>
      <c r="F40" s="16">
        <v>0</v>
      </c>
      <c r="G40" s="16">
        <v>0</v>
      </c>
      <c r="H40" s="16">
        <v>0</v>
      </c>
      <c r="I40" s="17" t="str">
        <f t="shared" si="0"/>
        <v>No Order</v>
      </c>
      <c r="J40" s="18">
        <f t="shared" si="1"/>
        <v>0</v>
      </c>
    </row>
    <row r="41" spans="1:10" ht="15" customHeight="1" x14ac:dyDescent="0.25">
      <c r="A41" s="12" t="s">
        <v>54</v>
      </c>
      <c r="B41" s="13">
        <v>1018</v>
      </c>
      <c r="C41" s="14">
        <v>7.99</v>
      </c>
      <c r="D41" s="14">
        <v>40</v>
      </c>
      <c r="E41" s="15">
        <v>0</v>
      </c>
      <c r="F41" s="16">
        <v>0</v>
      </c>
      <c r="G41" s="16">
        <v>0</v>
      </c>
      <c r="H41" s="16">
        <v>0</v>
      </c>
      <c r="I41" s="17" t="str">
        <f t="shared" si="0"/>
        <v>No Order</v>
      </c>
      <c r="J41" s="18">
        <f t="shared" si="1"/>
        <v>0</v>
      </c>
    </row>
    <row r="42" spans="1:10" ht="15" customHeight="1" x14ac:dyDescent="0.25">
      <c r="A42" s="12" t="s">
        <v>55</v>
      </c>
      <c r="B42" s="13">
        <v>1019</v>
      </c>
      <c r="C42" s="14">
        <v>7.99</v>
      </c>
      <c r="D42" s="14">
        <v>40</v>
      </c>
      <c r="E42" s="15">
        <v>0</v>
      </c>
      <c r="F42" s="16">
        <v>0</v>
      </c>
      <c r="G42" s="16">
        <v>0</v>
      </c>
      <c r="H42" s="16">
        <v>0</v>
      </c>
      <c r="I42" s="17" t="str">
        <f t="shared" si="0"/>
        <v>No Order</v>
      </c>
      <c r="J42" s="18">
        <f t="shared" si="1"/>
        <v>0</v>
      </c>
    </row>
    <row r="43" spans="1:10" ht="15" customHeight="1" x14ac:dyDescent="0.25">
      <c r="A43" s="12" t="s">
        <v>56</v>
      </c>
      <c r="B43" s="13">
        <v>1020</v>
      </c>
      <c r="C43" s="14">
        <v>13.99</v>
      </c>
      <c r="D43" s="14">
        <v>70</v>
      </c>
      <c r="E43" s="15">
        <v>0</v>
      </c>
      <c r="F43" s="16">
        <v>0</v>
      </c>
      <c r="G43" s="16">
        <v>0</v>
      </c>
      <c r="H43" s="16">
        <v>0</v>
      </c>
      <c r="I43" s="17" t="str">
        <f t="shared" si="0"/>
        <v>No Order</v>
      </c>
      <c r="J43" s="18">
        <f t="shared" si="1"/>
        <v>0</v>
      </c>
    </row>
    <row r="44" spans="1:10" ht="15" customHeight="1" x14ac:dyDescent="0.25">
      <c r="A44" s="12" t="s">
        <v>57</v>
      </c>
      <c r="B44" s="13">
        <v>1021</v>
      </c>
      <c r="C44" s="14">
        <v>7.99</v>
      </c>
      <c r="D44" s="14">
        <v>40</v>
      </c>
      <c r="E44" s="15">
        <v>0</v>
      </c>
      <c r="F44" s="16">
        <v>0</v>
      </c>
      <c r="G44" s="16">
        <v>0</v>
      </c>
      <c r="H44" s="16">
        <v>0</v>
      </c>
      <c r="I44" s="17" t="str">
        <f t="shared" si="0"/>
        <v>No Order</v>
      </c>
      <c r="J44" s="18">
        <f t="shared" si="1"/>
        <v>0</v>
      </c>
    </row>
    <row r="45" spans="1:10" ht="15" customHeight="1" x14ac:dyDescent="0.25">
      <c r="A45" s="12" t="s">
        <v>58</v>
      </c>
      <c r="B45" s="13">
        <v>1022</v>
      </c>
      <c r="C45" s="14">
        <v>7.99</v>
      </c>
      <c r="D45" s="14">
        <v>40</v>
      </c>
      <c r="E45" s="15">
        <v>0</v>
      </c>
      <c r="F45" s="16">
        <v>0</v>
      </c>
      <c r="G45" s="16">
        <v>0</v>
      </c>
      <c r="H45" s="16">
        <v>0</v>
      </c>
      <c r="I45" s="17" t="str">
        <f t="shared" si="0"/>
        <v>No Order</v>
      </c>
      <c r="J45" s="18">
        <f t="shared" si="1"/>
        <v>0</v>
      </c>
    </row>
    <row r="46" spans="1:10" ht="15" customHeight="1" x14ac:dyDescent="0.25">
      <c r="A46" s="19" t="s">
        <v>59</v>
      </c>
      <c r="E46">
        <f>SUM(E24:E45)</f>
        <v>0</v>
      </c>
      <c r="F46">
        <f>SUM(F24:F45)</f>
        <v>0</v>
      </c>
      <c r="G46">
        <f>SUM(G24:G45)</f>
        <v>0</v>
      </c>
      <c r="H46">
        <f>SUM(H24:H45)</f>
        <v>0</v>
      </c>
      <c r="J46" s="90">
        <f>SUM(J24:J45)</f>
        <v>0</v>
      </c>
    </row>
    <row r="47" spans="1:10" ht="24" customHeight="1" x14ac:dyDescent="0.25">
      <c r="A47" s="132" t="s">
        <v>60</v>
      </c>
      <c r="B47" s="117"/>
      <c r="C47" s="117"/>
      <c r="D47" s="117"/>
      <c r="E47" s="117"/>
      <c r="F47" s="117"/>
      <c r="G47" s="117"/>
      <c r="H47" s="117"/>
      <c r="I47" s="117"/>
      <c r="J47" s="117"/>
    </row>
    <row r="48" spans="1:10" ht="24" customHeight="1" x14ac:dyDescent="0.25">
      <c r="A48" s="133" t="s">
        <v>61</v>
      </c>
      <c r="B48" s="117"/>
      <c r="C48" s="117"/>
      <c r="D48" s="117"/>
      <c r="E48" s="117"/>
      <c r="F48" s="7"/>
    </row>
    <row r="49" spans="1:10" ht="27" customHeight="1" x14ac:dyDescent="0.25">
      <c r="A49" s="21" t="s">
        <v>62</v>
      </c>
      <c r="D49" s="8"/>
      <c r="F49" s="118" t="s">
        <v>63</v>
      </c>
      <c r="G49" s="117"/>
      <c r="H49" s="117"/>
      <c r="I49" s="117"/>
      <c r="J49" s="110"/>
    </row>
    <row r="50" spans="1:10" ht="27" customHeight="1" x14ac:dyDescent="0.25">
      <c r="A50" s="120" t="s">
        <v>64</v>
      </c>
      <c r="B50" s="117"/>
      <c r="C50" s="110"/>
      <c r="D50" s="112">
        <f>E46</f>
        <v>0</v>
      </c>
      <c r="E50" s="110"/>
      <c r="F50" s="121" t="s">
        <v>65</v>
      </c>
      <c r="G50" s="117"/>
      <c r="H50" s="110"/>
      <c r="I50" s="109" t="str">
        <f>IF(AND(LEN(TRIM(C7))&gt;0,LEN(TRIM(C8))&gt;0,LEN(TRIM(C9))&gt;0,LEN(TRIM(C11))&gt;0,LEN(TRIM(C12))&gt;0,LEN(TRIM(H7))&gt;0,LEN(TRIM(H8))&gt;0,LEN(TRIM(H9))&gt;0,LEN(TRIM(H10))&gt;0,ISNUMBER(SEARCH("@",C9)),ISNUMBER(SEARCH(".",C9,SEARCH("@",C9)+2)),OR(LEN(TRIM(C10))=0,LEN(SUBSTITUTE(SUBSTITUTE(SUBSTITUTE(SUBSTITUTE(SUBSTITUTE(C10,"-",""),"(",""),")","")," ",""),".",""))&gt;=10)),"READY","CHECK")</f>
        <v>CHECK</v>
      </c>
      <c r="J50" s="110"/>
    </row>
    <row r="51" spans="1:10" ht="27" customHeight="1" x14ac:dyDescent="0.25">
      <c r="A51" s="120" t="s">
        <v>66</v>
      </c>
      <c r="B51" s="117"/>
      <c r="C51" s="110"/>
      <c r="D51" s="123">
        <f>J46</f>
        <v>0</v>
      </c>
      <c r="E51" s="110"/>
      <c r="F51" s="22" t="s">
        <v>67</v>
      </c>
      <c r="G51" s="20"/>
      <c r="H51" s="20"/>
      <c r="I51" s="109" t="str">
        <f>IF(SUM(E24:E45)&gt;0,"READY","CHECK")</f>
        <v>CHECK</v>
      </c>
      <c r="J51" s="110"/>
    </row>
    <row r="52" spans="1:10" ht="27" customHeight="1" x14ac:dyDescent="0.25">
      <c r="A52" s="120" t="s">
        <v>68</v>
      </c>
      <c r="B52" s="110"/>
      <c r="C52" s="103">
        <f>IF(D51&gt;=1200,20%,IF(D51&gt;=800,10%,IF(D51&gt;=500,4%,0%)))</f>
        <v>0</v>
      </c>
      <c r="D52" s="123">
        <f>D51*C52</f>
        <v>0</v>
      </c>
      <c r="E52" s="110"/>
      <c r="F52" s="121" t="s">
        <v>69</v>
      </c>
      <c r="G52" s="117"/>
      <c r="H52" s="110"/>
      <c r="I52" s="109" t="str">
        <f>IF(AND(ISNUMBER(A18),A18&gt;=DATE(2027,1,1),A18&lt;=DATE(2027,11,30),OR(D18="",AND(ISNUMBER(D18),D18&gt;=DATE(2027,1,1),D18&lt;=DATE(2027,11,30))),OR(G18="",AND(ISNUMBER(G18),G18&gt;=DATE(2027,1,1),G18&lt;=DATE(2027,11,30)))),"READY","CHECK")</f>
        <v>CHECK</v>
      </c>
      <c r="J52" s="110"/>
    </row>
    <row r="53" spans="1:10" ht="27" customHeight="1" x14ac:dyDescent="0.25">
      <c r="A53" s="120" t="s">
        <v>70</v>
      </c>
      <c r="B53" s="117"/>
      <c r="C53" s="110"/>
      <c r="D53" s="123">
        <f>D51-D52</f>
        <v>0</v>
      </c>
      <c r="E53" s="110"/>
      <c r="F53" s="22" t="s">
        <v>71</v>
      </c>
      <c r="G53" s="20"/>
      <c r="H53" s="20"/>
      <c r="I53" s="109" t="str">
        <f>IF(AND(E24&gt;=1,E25&gt;=1,E26&gt;=1,E27&gt;=1,E28&gt;=1,E29&gt;=1,E30&gt;=1,E37&gt;=1,E38&gt;=1,E39&gt;=1,E40&gt;=1,E41&gt;=1,E42&gt;=1,E43&gt;=1,E44&gt;=1,E45&gt;=1,E31+E34&gt;=1,E32+E35&gt;=1,E33+E36&gt;=1),"FREE SHIPPING","SHIPPING CHARGES APPLY")</f>
        <v>SHIPPING CHARGES APPLY</v>
      </c>
      <c r="J53" s="110"/>
    </row>
    <row r="54" spans="1:10" ht="27" customHeight="1" x14ac:dyDescent="0.25">
      <c r="F54" s="121" t="s">
        <v>72</v>
      </c>
      <c r="G54" s="117"/>
      <c r="H54" s="110"/>
      <c r="I54" s="109" t="str">
        <f>IF(AND(SUM(E24:E45)&gt;0,COUNTIF(I24:I45,"Unassigned*")+COUNTIF(I24:I45,"Over:*")=0),"READY","CHECK")</f>
        <v>CHECK</v>
      </c>
      <c r="J54" s="110"/>
    </row>
    <row r="55" spans="1:10" ht="44.1" customHeight="1" x14ac:dyDescent="0.25">
      <c r="A55" s="104"/>
      <c r="B55" s="104"/>
      <c r="C55" s="104"/>
      <c r="D55" s="104"/>
      <c r="E55" s="104"/>
      <c r="F55" s="127" t="str">
        <f>IF(COUNTIF(I50:I54,"CHECK")=0,"READY TO SUBMIT — ORDER COMPLETE","NOT READY — PLEASE CORRECT ITEMS ABOVE")</f>
        <v>NOT READY — PLEASE CORRECT ITEMS ABOVE</v>
      </c>
      <c r="G55" s="108"/>
      <c r="H55" s="108"/>
      <c r="I55" s="108"/>
      <c r="J55" s="108"/>
    </row>
    <row r="56" spans="1:10" ht="51.95" customHeight="1" x14ac:dyDescent="0.25">
      <c r="A56" s="100"/>
      <c r="B56" s="100"/>
      <c r="C56" s="100"/>
      <c r="D56" s="100"/>
      <c r="E56" s="100"/>
      <c r="F56" s="119" t="str">
        <f>HYPERLINK(IF(COUNTIF(I50:I54,"CHECK")=0,"mailto:orders@hndfishing.com?subject=HND%202027%20Preseason%20Order","#F56"),IF(COUNTIF(I50:I54,"CHECK")=0,"EMAIL ORDER TO HND","DO NOT SUBMIT — CORRECT ITEMS ABOVE"))</f>
        <v>DO NOT SUBMIT — CORRECT ITEMS ABOVE</v>
      </c>
      <c r="G56" s="108"/>
      <c r="H56" s="108"/>
      <c r="I56" s="108"/>
      <c r="J56" s="108"/>
    </row>
    <row r="57" spans="1:10" ht="6" customHeight="1" x14ac:dyDescent="0.25">
      <c r="A57" s="107"/>
      <c r="B57" s="108"/>
      <c r="C57" s="108"/>
      <c r="D57" s="108"/>
      <c r="E57" s="108"/>
      <c r="F57" s="108"/>
      <c r="G57" s="108"/>
      <c r="H57" s="108"/>
      <c r="I57" s="108"/>
      <c r="J57" s="108"/>
    </row>
    <row r="58" spans="1:10" ht="32.1" customHeight="1" x14ac:dyDescent="0.25">
      <c r="A58" s="126" t="s">
        <v>73</v>
      </c>
      <c r="B58" s="108"/>
      <c r="C58" s="108"/>
      <c r="D58" s="108"/>
      <c r="E58" s="108"/>
      <c r="F58" s="108"/>
      <c r="G58" s="108"/>
      <c r="H58" s="108"/>
      <c r="I58" s="108"/>
      <c r="J58" s="108"/>
    </row>
    <row r="59" spans="1:10" ht="6" customHeight="1" x14ac:dyDescent="0.25">
      <c r="A59" s="100"/>
      <c r="B59" s="100"/>
      <c r="C59" s="100"/>
      <c r="D59" s="100"/>
      <c r="E59" s="100"/>
      <c r="F59" s="100"/>
      <c r="G59" s="100"/>
      <c r="H59" s="100"/>
      <c r="I59" s="100"/>
      <c r="J59" s="100"/>
    </row>
    <row r="60" spans="1:10" ht="7.5" customHeight="1" x14ac:dyDescent="0.25">
      <c r="A60" s="100"/>
      <c r="B60" s="100"/>
      <c r="C60" s="100"/>
      <c r="D60" s="100"/>
      <c r="E60" s="100"/>
      <c r="F60" s="100"/>
      <c r="G60" s="100"/>
      <c r="H60" s="100"/>
      <c r="I60" s="100"/>
      <c r="J60" s="100"/>
    </row>
    <row r="61" spans="1:10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sheet="1" objects="1" scenarios="1"/>
  <mergeCells count="64">
    <mergeCell ref="A18:C18"/>
    <mergeCell ref="G18:I18"/>
    <mergeCell ref="A47:J47"/>
    <mergeCell ref="F11:G11"/>
    <mergeCell ref="A48:E48"/>
    <mergeCell ref="A11:B11"/>
    <mergeCell ref="D17:F17"/>
    <mergeCell ref="A20:J20"/>
    <mergeCell ref="F6:J6"/>
    <mergeCell ref="A50:C50"/>
    <mergeCell ref="A6:E6"/>
    <mergeCell ref="H11:J11"/>
    <mergeCell ref="C12:E12"/>
    <mergeCell ref="H7:J7"/>
    <mergeCell ref="A19:J19"/>
    <mergeCell ref="A13:J13"/>
    <mergeCell ref="F7:G7"/>
    <mergeCell ref="C11:E11"/>
    <mergeCell ref="A16:J16"/>
    <mergeCell ref="A9:B9"/>
    <mergeCell ref="F50:H50"/>
    <mergeCell ref="C9:E9"/>
    <mergeCell ref="D52:E52"/>
    <mergeCell ref="A7:B7"/>
    <mergeCell ref="A58:J58"/>
    <mergeCell ref="I54:J54"/>
    <mergeCell ref="F55:J55"/>
    <mergeCell ref="C8:E8"/>
    <mergeCell ref="A17:C17"/>
    <mergeCell ref="D18:F18"/>
    <mergeCell ref="F52:H52"/>
    <mergeCell ref="I53:J53"/>
    <mergeCell ref="C7:E7"/>
    <mergeCell ref="A53:C53"/>
    <mergeCell ref="F8:G8"/>
    <mergeCell ref="A12:B12"/>
    <mergeCell ref="D53:E53"/>
    <mergeCell ref="I52:J52"/>
    <mergeCell ref="D14:E14"/>
    <mergeCell ref="A1:J1"/>
    <mergeCell ref="A3:H3"/>
    <mergeCell ref="H8:J8"/>
    <mergeCell ref="A14:B14"/>
    <mergeCell ref="G14:H14"/>
    <mergeCell ref="A8:B8"/>
    <mergeCell ref="F9:G9"/>
    <mergeCell ref="A4:J4"/>
    <mergeCell ref="F10:G10"/>
    <mergeCell ref="A57:J57"/>
    <mergeCell ref="I50:J50"/>
    <mergeCell ref="A2:J2"/>
    <mergeCell ref="D50:E50"/>
    <mergeCell ref="H9:J9"/>
    <mergeCell ref="G17:I17"/>
    <mergeCell ref="F49:J49"/>
    <mergeCell ref="C10:E10"/>
    <mergeCell ref="F56:J56"/>
    <mergeCell ref="A51:C51"/>
    <mergeCell ref="F54:H54"/>
    <mergeCell ref="H10:J10"/>
    <mergeCell ref="I51:J51"/>
    <mergeCell ref="A52:B52"/>
    <mergeCell ref="A10:B10"/>
    <mergeCell ref="D51:E51"/>
  </mergeCells>
  <conditionalFormatting sqref="F55">
    <cfRule type="expression" dxfId="23" priority="8">
      <formula>ISNUMBER(SEARCH("READY TO SUBMIT",F55))</formula>
    </cfRule>
    <cfRule type="expression" dxfId="22" priority="9">
      <formula>ISNUMBER(SEARCH("NOT READY",F55))</formula>
    </cfRule>
    <cfRule type="expression" dxfId="21" priority="10">
      <formula>ISNUMBER(SEARCH("READY TO SUBMIT",F55))</formula>
    </cfRule>
    <cfRule type="expression" dxfId="20" priority="11">
      <formula>ISNUMBER(SEARCH("NOT READY",F55))</formula>
    </cfRule>
    <cfRule type="expression" dxfId="19" priority="12">
      <formula>ISNUMBER(SEARCH("READY TO SUBMIT",F55))</formula>
    </cfRule>
    <cfRule type="expression" dxfId="18" priority="13">
      <formula>ISNUMBER(SEARCH("NOT READY",F55))</formula>
    </cfRule>
    <cfRule type="expression" dxfId="17" priority="14">
      <formula>ISNUMBER(SEARCH("READY TO SUBMIT",F55))</formula>
    </cfRule>
    <cfRule type="expression" dxfId="16" priority="15">
      <formula>ISNUMBER(SEARCH("NOT READY",F55))</formula>
    </cfRule>
    <cfRule type="expression" dxfId="15" priority="16">
      <formula>ISNUMBER(SEARCH("READY TO SUBMIT",F55))</formula>
    </cfRule>
    <cfRule type="expression" dxfId="14" priority="17">
      <formula>ISNUMBER(SEARCH("NOT READY",F55))</formula>
    </cfRule>
  </conditionalFormatting>
  <conditionalFormatting sqref="F56">
    <cfRule type="expression" dxfId="13" priority="18">
      <formula>ISNUMBER(SEARCH("EMAIL ORDER TO HND",F56))</formula>
    </cfRule>
    <cfRule type="expression" dxfId="12" priority="19">
      <formula>ISNUMBER(SEARCH("DO NOT SUBMIT",F56))</formula>
    </cfRule>
    <cfRule type="expression" dxfId="11" priority="20">
      <formula>ISNUMBER(SEARCH("EMAIL ORDER TO HND",F56))</formula>
    </cfRule>
    <cfRule type="expression" dxfId="10" priority="21">
      <formula>ISNUMBER(SEARCH("DO NOT SUBMIT",F56))</formula>
    </cfRule>
    <cfRule type="expression" dxfId="9" priority="22">
      <formula>ISNUMBER(SEARCH("EMAIL ORDER TO HND",F56))</formula>
    </cfRule>
    <cfRule type="expression" dxfId="8" priority="23">
      <formula>ISNUMBER(SEARCH("DO NOT SUBMIT",F56))</formula>
    </cfRule>
    <cfRule type="expression" dxfId="7" priority="24">
      <formula>ISNUMBER(SEARCH("EMAIL ORDER TO HND",F56))</formula>
    </cfRule>
    <cfRule type="expression" dxfId="6" priority="25">
      <formula>ISNUMBER(SEARCH("DO NOT SUBMIT",F56))</formula>
    </cfRule>
  </conditionalFormatting>
  <conditionalFormatting sqref="I49:I52">
    <cfRule type="expression" dxfId="5" priority="27">
      <formula>I49="READY"</formula>
    </cfRule>
    <cfRule type="expression" dxfId="4" priority="28">
      <formula>I49="CHECK"</formula>
    </cfRule>
  </conditionalFormatting>
  <conditionalFormatting sqref="I53">
    <cfRule type="expression" dxfId="3" priority="31">
      <formula>I53="FREE SHIPPING"</formula>
    </cfRule>
    <cfRule type="expression" dxfId="2" priority="32">
      <formula>I53="SHIPPING CHARGES APPLY"</formula>
    </cfRule>
  </conditionalFormatting>
  <conditionalFormatting sqref="I54">
    <cfRule type="expression" dxfId="1" priority="33">
      <formula>I54="READY"</formula>
    </cfRule>
    <cfRule type="expression" dxfId="0" priority="34">
      <formula>I54="CHECK"</formula>
    </cfRule>
  </conditionalFormatting>
  <dataValidations count="3">
    <dataValidation type="custom" showInputMessage="1" showErrorMessage="1" errorTitle="Required Field" error="This field is required before the order can be submitted." promptTitle="Required" prompt="Please complete this field." sqref="C7:C9 C11:C12 H7:H10" xr:uid="{00000000-0002-0000-0000-000000000000}">
      <formula1>LEN(TRIM(C7))&gt;0</formula1>
      <formula2>0</formula2>
    </dataValidation>
    <dataValidation type="whole" operator="greaterThanOrEqual" allowBlank="1" showInputMessage="1" showErrorMessage="1" errorTitle="Numbers Only" error="Enter a whole number of cases (0 or greater)." promptTitle="Case Quantity" prompt="Enter whole CASE quantities only." sqref="E24:H44" xr:uid="{00000000-0002-0000-0000-000001000000}">
      <formula1>0</formula1>
      <formula2>0</formula2>
    </dataValidation>
    <dataValidation type="date" allowBlank="1" showInputMessage="1" showErrorMessage="1" errorTitle="Invalid Shipment Date" error="Shipment dates must be between January 1 and November 30, 2027." promptTitle="Shipment Date" prompt="Enter a date from January 1 through November 30, 2027." sqref="A18 D18 G18" xr:uid="{00000000-0002-0000-0000-000002000000}">
      <formula1>DATE(2027,1,1)</formula1>
      <formula2>DATE(2027,11,30)</formula2>
    </dataValidation>
  </dataValidations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Y65"/>
  <sheetViews>
    <sheetView zoomScaleNormal="100" workbookViewId="0"/>
  </sheetViews>
  <sheetFormatPr defaultColWidth="8.7109375" defaultRowHeight="15" customHeight="1" x14ac:dyDescent="0.25"/>
  <cols>
    <col min="1" max="1" width="8.28515625" customWidth="1"/>
    <col min="2" max="2" width="18.85546875" customWidth="1"/>
    <col min="3" max="3" width="8.85546875" customWidth="1"/>
    <col min="4" max="4" width="11.140625" customWidth="1"/>
    <col min="5" max="5" width="15.140625" customWidth="1"/>
    <col min="6" max="6" width="10.85546875" customWidth="1"/>
    <col min="7" max="7" width="12.42578125" customWidth="1"/>
    <col min="8" max="8" width="12.85546875" customWidth="1"/>
    <col min="9" max="9" width="10.28515625" customWidth="1"/>
    <col min="10" max="10" width="8.42578125" customWidth="1"/>
    <col min="11" max="11" width="9.5703125" customWidth="1"/>
    <col min="12" max="12" width="10.5703125" customWidth="1"/>
    <col min="13" max="13" width="14" customWidth="1"/>
    <col min="14" max="14" width="11.85546875" customWidth="1"/>
    <col min="15" max="15" width="10.85546875" customWidth="1"/>
    <col min="16" max="16" width="13" customWidth="1"/>
    <col min="17" max="17" width="12.42578125" customWidth="1"/>
    <col min="18" max="18" width="11.42578125" customWidth="1"/>
    <col min="19" max="19" width="13.5703125" customWidth="1"/>
    <col min="20" max="20" width="12.42578125" customWidth="1"/>
    <col min="21" max="21" width="14.5703125" customWidth="1"/>
    <col min="22" max="22" width="14.28515625" customWidth="1"/>
    <col min="23" max="23" width="13.42578125" customWidth="1"/>
    <col min="24" max="24" width="11.5703125" customWidth="1"/>
    <col min="25" max="25" width="12.85546875" customWidth="1"/>
  </cols>
  <sheetData>
    <row r="2" spans="1:13" ht="18" customHeight="1" x14ac:dyDescent="0.3">
      <c r="D2" s="25" t="s">
        <v>74</v>
      </c>
      <c r="E2" s="25"/>
      <c r="H2" s="25" t="s">
        <v>75</v>
      </c>
      <c r="J2" s="135"/>
      <c r="K2" s="136"/>
      <c r="L2" s="136"/>
      <c r="M2" s="137"/>
    </row>
    <row r="3" spans="1:13" ht="18" customHeight="1" x14ac:dyDescent="0.3">
      <c r="D3" s="25"/>
      <c r="E3" s="25"/>
      <c r="H3" s="25"/>
      <c r="J3" s="27"/>
      <c r="K3" s="27"/>
      <c r="L3" s="27"/>
      <c r="M3" s="27"/>
    </row>
    <row r="4" spans="1:13" ht="18" customHeight="1" x14ac:dyDescent="0.3">
      <c r="D4" s="28" t="s">
        <v>76</v>
      </c>
      <c r="H4" s="25" t="s">
        <v>77</v>
      </c>
      <c r="J4" s="135"/>
      <c r="K4" s="136"/>
      <c r="L4" s="136"/>
      <c r="M4" s="137"/>
    </row>
    <row r="6" spans="1:13" ht="18" customHeight="1" x14ac:dyDescent="0.3">
      <c r="H6" s="25" t="s">
        <v>78</v>
      </c>
      <c r="J6" s="135"/>
      <c r="K6" s="136"/>
      <c r="L6" s="136"/>
      <c r="M6" s="137"/>
    </row>
    <row r="7" spans="1:13" ht="25.5" customHeight="1" x14ac:dyDescent="0.4">
      <c r="A7" s="29" t="s">
        <v>79</v>
      </c>
      <c r="H7" s="25"/>
      <c r="J7" s="30"/>
      <c r="K7" s="30"/>
      <c r="L7" s="30"/>
      <c r="M7" s="30"/>
    </row>
    <row r="8" spans="1:13" ht="18" customHeight="1" x14ac:dyDescent="0.3">
      <c r="A8" s="25" t="s">
        <v>80</v>
      </c>
      <c r="H8" s="25" t="s">
        <v>81</v>
      </c>
      <c r="J8" s="135"/>
      <c r="K8" s="136"/>
      <c r="L8" s="136"/>
      <c r="M8" s="137"/>
    </row>
    <row r="9" spans="1:13" ht="18" customHeight="1" x14ac:dyDescent="0.3">
      <c r="A9" s="25" t="s">
        <v>82</v>
      </c>
      <c r="J9" s="138"/>
      <c r="K9" s="108"/>
      <c r="L9" s="108"/>
      <c r="M9" s="108"/>
    </row>
    <row r="10" spans="1:13" ht="18" customHeight="1" x14ac:dyDescent="0.3">
      <c r="H10" s="25" t="s">
        <v>83</v>
      </c>
      <c r="J10" s="135"/>
      <c r="K10" s="136"/>
      <c r="L10" s="136"/>
      <c r="M10" s="137"/>
    </row>
    <row r="12" spans="1:13" ht="14.25" customHeight="1" x14ac:dyDescent="0.25">
      <c r="A12" s="31" t="s">
        <v>84</v>
      </c>
    </row>
    <row r="14" spans="1:13" ht="14.25" customHeight="1" x14ac:dyDescent="0.25">
      <c r="A14" t="s">
        <v>85</v>
      </c>
      <c r="B14" s="32"/>
      <c r="C14" s="33"/>
      <c r="D14" s="33"/>
      <c r="E14" s="33"/>
      <c r="F14" s="34"/>
      <c r="G14" t="s">
        <v>86</v>
      </c>
      <c r="H14" s="32"/>
      <c r="I14" s="33"/>
      <c r="J14" s="33"/>
      <c r="K14" s="33"/>
      <c r="L14" s="33"/>
      <c r="M14" s="34"/>
    </row>
    <row r="15" spans="1:13" ht="14.25" customHeight="1" x14ac:dyDescent="0.25">
      <c r="B15" s="35"/>
      <c r="F15" s="36"/>
      <c r="H15" s="35"/>
      <c r="M15" s="36"/>
    </row>
    <row r="16" spans="1:13" ht="14.25" customHeight="1" x14ac:dyDescent="0.25">
      <c r="B16" s="35"/>
      <c r="F16" s="36"/>
      <c r="H16" s="35"/>
      <c r="M16" s="36"/>
    </row>
    <row r="17" spans="1:13" ht="14.25" customHeight="1" x14ac:dyDescent="0.25">
      <c r="B17" s="37"/>
      <c r="F17" s="36"/>
      <c r="H17" s="37"/>
      <c r="M17" s="36"/>
    </row>
    <row r="18" spans="1:13" ht="14.25" customHeight="1" x14ac:dyDescent="0.25">
      <c r="B18" s="38"/>
      <c r="F18" s="36"/>
      <c r="H18" s="38"/>
      <c r="M18" s="36"/>
    </row>
    <row r="19" spans="1:13" ht="14.25" customHeight="1" x14ac:dyDescent="0.25">
      <c r="B19" s="39"/>
      <c r="C19" s="40"/>
      <c r="D19" s="40"/>
      <c r="E19" s="40"/>
      <c r="F19" s="41"/>
      <c r="H19" s="39"/>
      <c r="I19" s="40"/>
      <c r="J19" s="40"/>
      <c r="K19" s="40"/>
      <c r="L19" s="40"/>
      <c r="M19" s="41"/>
    </row>
    <row r="20" spans="1:13" ht="14.25" customHeight="1" x14ac:dyDescent="0.25">
      <c r="H20" s="28"/>
    </row>
    <row r="22" spans="1:13" ht="14.25" customHeight="1" x14ac:dyDescent="0.25">
      <c r="A22" s="141"/>
      <c r="B22" s="137"/>
      <c r="C22" s="141" t="s">
        <v>87</v>
      </c>
      <c r="D22" s="137"/>
      <c r="E22" s="43"/>
      <c r="F22" s="139"/>
      <c r="G22" s="140"/>
      <c r="H22" s="141"/>
      <c r="I22" s="137"/>
      <c r="J22" s="141" t="s">
        <v>88</v>
      </c>
      <c r="K22" s="136"/>
      <c r="L22" s="136"/>
      <c r="M22" s="137"/>
    </row>
    <row r="23" spans="1:13" ht="14.25" customHeight="1" x14ac:dyDescent="0.25">
      <c r="A23" s="135"/>
      <c r="B23" s="137"/>
      <c r="C23" s="135"/>
      <c r="D23" s="137"/>
      <c r="E23" s="30"/>
      <c r="F23" s="135"/>
      <c r="G23" s="137"/>
      <c r="H23" s="144"/>
      <c r="I23" s="137"/>
      <c r="J23" s="30"/>
      <c r="K23" s="30"/>
      <c r="L23" s="30"/>
      <c r="M23" s="45"/>
    </row>
    <row r="24" spans="1:13" ht="14.25" customHeight="1" x14ac:dyDescent="0.25">
      <c r="A24" s="141" t="s">
        <v>89</v>
      </c>
      <c r="B24" s="137"/>
      <c r="C24" s="46"/>
      <c r="D24" s="47"/>
      <c r="E24" s="47"/>
      <c r="F24" s="46"/>
      <c r="G24" s="47"/>
      <c r="H24" s="47"/>
      <c r="I24" s="48"/>
      <c r="J24" s="49" t="s">
        <v>90</v>
      </c>
      <c r="K24" s="49" t="s">
        <v>91</v>
      </c>
      <c r="L24" s="49" t="s">
        <v>92</v>
      </c>
      <c r="M24" s="49" t="s">
        <v>93</v>
      </c>
    </row>
    <row r="25" spans="1:13" ht="15" customHeight="1" x14ac:dyDescent="0.25">
      <c r="A25" s="49" t="s">
        <v>94</v>
      </c>
      <c r="B25" s="42" t="s">
        <v>95</v>
      </c>
      <c r="C25" s="139" t="s">
        <v>96</v>
      </c>
      <c r="D25" s="140"/>
      <c r="E25" s="50" t="s">
        <v>97</v>
      </c>
      <c r="F25" s="43" t="s">
        <v>98</v>
      </c>
      <c r="G25" s="51"/>
      <c r="H25" s="51"/>
      <c r="I25" s="50"/>
      <c r="J25" s="44" t="s">
        <v>99</v>
      </c>
      <c r="K25" s="44" t="s">
        <v>99</v>
      </c>
      <c r="L25" s="44" t="s">
        <v>99</v>
      </c>
      <c r="M25" s="44" t="s">
        <v>99</v>
      </c>
    </row>
    <row r="26" spans="1:13" ht="15" customHeight="1" x14ac:dyDescent="0.25">
      <c r="A26" s="52">
        <v>0</v>
      </c>
      <c r="B26" s="45">
        <v>20</v>
      </c>
      <c r="C26" s="26">
        <v>1001</v>
      </c>
      <c r="D26" s="26"/>
      <c r="E26" s="53">
        <v>728028355260</v>
      </c>
      <c r="F26" s="145" t="s">
        <v>37</v>
      </c>
      <c r="G26" s="136"/>
      <c r="H26" s="136"/>
      <c r="I26" s="55"/>
      <c r="J26" s="55">
        <v>5</v>
      </c>
      <c r="K26" s="55">
        <v>9.99</v>
      </c>
      <c r="L26" s="55">
        <f>J26*20</f>
        <v>100</v>
      </c>
      <c r="M26" s="56">
        <f t="shared" ref="M26:M47" si="0">A26*L26</f>
        <v>0</v>
      </c>
    </row>
    <row r="27" spans="1:13" ht="15" customHeight="1" x14ac:dyDescent="0.25">
      <c r="A27" s="52">
        <v>0</v>
      </c>
      <c r="B27" s="45">
        <v>10</v>
      </c>
      <c r="C27" s="26">
        <v>1002</v>
      </c>
      <c r="D27" s="26"/>
      <c r="E27" s="53">
        <v>728028355253</v>
      </c>
      <c r="F27" s="145" t="s">
        <v>38</v>
      </c>
      <c r="G27" s="136"/>
      <c r="H27" s="136"/>
      <c r="I27" s="55"/>
      <c r="J27" s="55">
        <v>6</v>
      </c>
      <c r="K27" s="55">
        <v>11.99</v>
      </c>
      <c r="L27" s="55">
        <f>J27*10</f>
        <v>60</v>
      </c>
      <c r="M27" s="56">
        <f t="shared" si="0"/>
        <v>0</v>
      </c>
    </row>
    <row r="28" spans="1:13" ht="15" customHeight="1" x14ac:dyDescent="0.25">
      <c r="A28" s="52">
        <v>0</v>
      </c>
      <c r="B28" s="45">
        <v>10</v>
      </c>
      <c r="C28" s="26">
        <v>1003</v>
      </c>
      <c r="D28" s="26"/>
      <c r="E28" s="53">
        <v>728028378825</v>
      </c>
      <c r="F28" s="145" t="s">
        <v>39</v>
      </c>
      <c r="G28" s="136"/>
      <c r="H28" s="136"/>
      <c r="I28" s="55"/>
      <c r="J28" s="55">
        <v>5</v>
      </c>
      <c r="K28" s="55">
        <v>9.99</v>
      </c>
      <c r="L28" s="55">
        <f>J28*10</f>
        <v>50</v>
      </c>
      <c r="M28" s="56">
        <f t="shared" si="0"/>
        <v>0</v>
      </c>
    </row>
    <row r="29" spans="1:13" ht="14.25" customHeight="1" x14ac:dyDescent="0.25">
      <c r="A29" s="57">
        <v>0</v>
      </c>
      <c r="B29" s="58">
        <v>20</v>
      </c>
      <c r="C29" s="59">
        <v>1004</v>
      </c>
      <c r="D29" s="59"/>
      <c r="E29" s="60">
        <v>728028421378</v>
      </c>
      <c r="F29" s="142" t="s">
        <v>40</v>
      </c>
      <c r="G29" s="143"/>
      <c r="H29" s="143"/>
      <c r="I29" s="55"/>
      <c r="J29" s="55">
        <v>4</v>
      </c>
      <c r="K29" s="61">
        <v>7.99</v>
      </c>
      <c r="L29" s="61">
        <f>J29*20</f>
        <v>80</v>
      </c>
      <c r="M29" s="56">
        <f t="shared" si="0"/>
        <v>0</v>
      </c>
    </row>
    <row r="30" spans="1:13" ht="14.25" customHeight="1" x14ac:dyDescent="0.25">
      <c r="A30" s="62">
        <v>0</v>
      </c>
      <c r="B30" s="58">
        <v>15</v>
      </c>
      <c r="C30" s="59">
        <v>1005</v>
      </c>
      <c r="D30" s="59"/>
      <c r="E30" s="60">
        <v>728028454277</v>
      </c>
      <c r="F30" s="142" t="s">
        <v>41</v>
      </c>
      <c r="G30" s="143"/>
      <c r="H30" s="143"/>
      <c r="I30" s="55"/>
      <c r="J30" s="55">
        <v>5</v>
      </c>
      <c r="K30" s="61">
        <v>9.99</v>
      </c>
      <c r="L30" s="61">
        <v>75</v>
      </c>
      <c r="M30" s="56">
        <f t="shared" si="0"/>
        <v>0</v>
      </c>
    </row>
    <row r="31" spans="1:13" ht="14.25" customHeight="1" x14ac:dyDescent="0.25">
      <c r="A31" s="63">
        <v>0</v>
      </c>
      <c r="B31" s="45">
        <v>20</v>
      </c>
      <c r="C31" s="26">
        <v>1006</v>
      </c>
      <c r="D31" s="26"/>
      <c r="E31" s="53">
        <v>728028503005</v>
      </c>
      <c r="F31" s="135" t="s">
        <v>42</v>
      </c>
      <c r="G31" s="136"/>
      <c r="H31" s="137"/>
      <c r="I31" s="55"/>
      <c r="J31" s="55">
        <v>5</v>
      </c>
      <c r="K31" s="55">
        <v>9.99</v>
      </c>
      <c r="L31" s="55">
        <v>100</v>
      </c>
      <c r="M31" s="56">
        <f t="shared" si="0"/>
        <v>0</v>
      </c>
    </row>
    <row r="32" spans="1:13" ht="14.25" customHeight="1" x14ac:dyDescent="0.25">
      <c r="A32" s="62">
        <v>0</v>
      </c>
      <c r="B32" s="58">
        <v>20</v>
      </c>
      <c r="C32" s="59">
        <v>1007</v>
      </c>
      <c r="D32" s="59"/>
      <c r="E32" s="60">
        <v>728028502992</v>
      </c>
      <c r="F32" s="146" t="s">
        <v>43</v>
      </c>
      <c r="G32" s="143"/>
      <c r="H32" s="147"/>
      <c r="I32" s="61"/>
      <c r="J32" s="61">
        <v>5</v>
      </c>
      <c r="K32" s="61">
        <v>9.99</v>
      </c>
      <c r="L32" s="61">
        <v>100</v>
      </c>
      <c r="M32" s="56">
        <f t="shared" si="0"/>
        <v>0</v>
      </c>
    </row>
    <row r="33" spans="1:13" ht="14.25" customHeight="1" x14ac:dyDescent="0.25">
      <c r="A33" s="64">
        <v>0</v>
      </c>
      <c r="B33" s="26">
        <v>5</v>
      </c>
      <c r="C33" s="26">
        <v>1008</v>
      </c>
      <c r="D33" s="26"/>
      <c r="E33" s="53">
        <v>850060987038</v>
      </c>
      <c r="F33" s="135" t="s">
        <v>44</v>
      </c>
      <c r="G33" s="136"/>
      <c r="H33" s="137"/>
      <c r="I33" s="26"/>
      <c r="J33" s="55">
        <v>6</v>
      </c>
      <c r="K33" s="55">
        <v>11.99</v>
      </c>
      <c r="L33" s="55">
        <v>30</v>
      </c>
      <c r="M33" s="56">
        <f t="shared" si="0"/>
        <v>0</v>
      </c>
    </row>
    <row r="34" spans="1:13" ht="14.25" customHeight="1" x14ac:dyDescent="0.25">
      <c r="A34" s="64">
        <v>0</v>
      </c>
      <c r="B34" s="26">
        <v>5</v>
      </c>
      <c r="C34" s="26">
        <v>1009</v>
      </c>
      <c r="D34" s="26"/>
      <c r="E34" s="53">
        <v>850060987045</v>
      </c>
      <c r="F34" s="135" t="s">
        <v>45</v>
      </c>
      <c r="G34" s="136"/>
      <c r="H34" s="137"/>
      <c r="I34" s="55"/>
      <c r="J34" s="55">
        <v>7</v>
      </c>
      <c r="K34" s="55">
        <v>12.99</v>
      </c>
      <c r="L34" s="55">
        <v>35</v>
      </c>
      <c r="M34" s="56">
        <f t="shared" si="0"/>
        <v>0</v>
      </c>
    </row>
    <row r="35" spans="1:13" ht="14.25" customHeight="1" x14ac:dyDescent="0.25">
      <c r="A35" s="64">
        <v>0</v>
      </c>
      <c r="B35" s="26">
        <v>5</v>
      </c>
      <c r="C35" s="26">
        <v>1010</v>
      </c>
      <c r="D35" s="26"/>
      <c r="E35" s="53">
        <v>850060987052</v>
      </c>
      <c r="F35" s="135" t="s">
        <v>46</v>
      </c>
      <c r="G35" s="136"/>
      <c r="H35" s="137"/>
      <c r="I35" s="55"/>
      <c r="J35" s="55">
        <v>7</v>
      </c>
      <c r="K35" s="55">
        <v>12.99</v>
      </c>
      <c r="L35" s="55">
        <v>35</v>
      </c>
      <c r="M35" s="56">
        <f t="shared" si="0"/>
        <v>0</v>
      </c>
    </row>
    <row r="36" spans="1:13" ht="14.25" customHeight="1" x14ac:dyDescent="0.25">
      <c r="A36" s="64">
        <v>0</v>
      </c>
      <c r="B36" s="26">
        <v>5</v>
      </c>
      <c r="C36" s="26">
        <v>1011</v>
      </c>
      <c r="D36" s="26"/>
      <c r="E36" s="53">
        <v>850060987038</v>
      </c>
      <c r="F36" s="135" t="s">
        <v>47</v>
      </c>
      <c r="G36" s="136"/>
      <c r="H36" s="137"/>
      <c r="I36" s="55"/>
      <c r="J36" s="55">
        <v>6</v>
      </c>
      <c r="K36" s="55">
        <v>11.99</v>
      </c>
      <c r="L36" s="55">
        <v>30</v>
      </c>
      <c r="M36" s="56">
        <f t="shared" si="0"/>
        <v>0</v>
      </c>
    </row>
    <row r="37" spans="1:13" ht="14.25" customHeight="1" x14ac:dyDescent="0.25">
      <c r="A37" s="64">
        <v>0</v>
      </c>
      <c r="B37" s="26">
        <v>5</v>
      </c>
      <c r="C37" s="26">
        <v>1012</v>
      </c>
      <c r="D37" s="26"/>
      <c r="E37" s="53">
        <v>850060987045</v>
      </c>
      <c r="F37" s="135" t="s">
        <v>48</v>
      </c>
      <c r="G37" s="136"/>
      <c r="H37" s="137"/>
      <c r="I37" s="55"/>
      <c r="J37" s="55">
        <v>7</v>
      </c>
      <c r="K37" s="55">
        <v>12.99</v>
      </c>
      <c r="L37" s="55">
        <v>35</v>
      </c>
      <c r="M37" s="56">
        <f t="shared" si="0"/>
        <v>0</v>
      </c>
    </row>
    <row r="38" spans="1:13" ht="14.25" customHeight="1" x14ac:dyDescent="0.25">
      <c r="A38" s="64">
        <v>0</v>
      </c>
      <c r="B38" s="26">
        <v>5</v>
      </c>
      <c r="C38" s="26">
        <v>1013</v>
      </c>
      <c r="D38" s="26"/>
      <c r="E38" s="53">
        <v>850060987052</v>
      </c>
      <c r="F38" s="135" t="s">
        <v>49</v>
      </c>
      <c r="G38" s="136"/>
      <c r="H38" s="137"/>
      <c r="I38" s="55"/>
      <c r="J38" s="55">
        <v>7</v>
      </c>
      <c r="K38" s="55">
        <v>12.99</v>
      </c>
      <c r="L38" s="55">
        <v>35</v>
      </c>
      <c r="M38" s="56">
        <f t="shared" si="0"/>
        <v>0</v>
      </c>
    </row>
    <row r="39" spans="1:13" ht="14.25" customHeight="1" x14ac:dyDescent="0.25">
      <c r="A39" s="64">
        <v>0</v>
      </c>
      <c r="B39" s="59">
        <v>20</v>
      </c>
      <c r="C39" s="27">
        <v>1014</v>
      </c>
      <c r="D39" s="59"/>
      <c r="E39" s="65">
        <v>850060987076</v>
      </c>
      <c r="F39" s="146" t="s">
        <v>50</v>
      </c>
      <c r="G39" s="143"/>
      <c r="H39" s="147"/>
      <c r="I39" s="61"/>
      <c r="J39" s="55">
        <v>3</v>
      </c>
      <c r="K39" s="55">
        <v>5.99</v>
      </c>
      <c r="L39" s="55">
        <v>60</v>
      </c>
      <c r="M39" s="56">
        <f t="shared" si="0"/>
        <v>0</v>
      </c>
    </row>
    <row r="40" spans="1:13" ht="14.25" customHeight="1" x14ac:dyDescent="0.25">
      <c r="A40" s="64">
        <v>0</v>
      </c>
      <c r="B40" s="26">
        <v>10</v>
      </c>
      <c r="C40" s="26">
        <v>1015</v>
      </c>
      <c r="D40" s="26"/>
      <c r="E40" s="53">
        <v>850060987069</v>
      </c>
      <c r="F40" s="135" t="s">
        <v>51</v>
      </c>
      <c r="G40" s="136"/>
      <c r="H40" s="137"/>
      <c r="I40" s="26"/>
      <c r="J40" s="55">
        <v>6.5</v>
      </c>
      <c r="K40" s="55">
        <v>12.99</v>
      </c>
      <c r="L40" s="55">
        <v>65</v>
      </c>
      <c r="M40" s="56">
        <f t="shared" si="0"/>
        <v>0</v>
      </c>
    </row>
    <row r="41" spans="1:13" ht="14.25" customHeight="1" x14ac:dyDescent="0.25">
      <c r="A41" s="64">
        <v>0</v>
      </c>
      <c r="B41" s="45">
        <v>10</v>
      </c>
      <c r="C41" s="26">
        <v>1016</v>
      </c>
      <c r="D41" s="26"/>
      <c r="E41" s="53">
        <v>850060987083</v>
      </c>
      <c r="F41" s="135" t="s">
        <v>52</v>
      </c>
      <c r="G41" s="136"/>
      <c r="H41" s="137"/>
      <c r="I41" s="26"/>
      <c r="J41" s="55">
        <v>4</v>
      </c>
      <c r="K41" s="55">
        <v>7.99</v>
      </c>
      <c r="L41" s="55">
        <f t="shared" ref="L41:L46" si="1">SUM(J41*10)</f>
        <v>40</v>
      </c>
      <c r="M41" s="56">
        <f t="shared" si="0"/>
        <v>0</v>
      </c>
    </row>
    <row r="42" spans="1:13" ht="14.25" customHeight="1" x14ac:dyDescent="0.25">
      <c r="A42" s="64">
        <v>0</v>
      </c>
      <c r="B42" s="45">
        <v>10</v>
      </c>
      <c r="C42" s="26">
        <v>1017</v>
      </c>
      <c r="D42" s="26"/>
      <c r="E42" s="53">
        <v>850060987090</v>
      </c>
      <c r="F42" s="135" t="s">
        <v>53</v>
      </c>
      <c r="G42" s="136"/>
      <c r="H42" s="137"/>
      <c r="I42" s="55"/>
      <c r="J42" s="55">
        <v>4</v>
      </c>
      <c r="K42" s="55">
        <v>7.99</v>
      </c>
      <c r="L42" s="55">
        <f t="shared" si="1"/>
        <v>40</v>
      </c>
      <c r="M42" s="56">
        <f t="shared" si="0"/>
        <v>0</v>
      </c>
    </row>
    <row r="43" spans="1:13" ht="14.25" customHeight="1" x14ac:dyDescent="0.25">
      <c r="A43" s="64">
        <v>0</v>
      </c>
      <c r="B43" s="45">
        <v>10</v>
      </c>
      <c r="C43" s="26">
        <v>1018</v>
      </c>
      <c r="D43" s="26"/>
      <c r="E43" s="53">
        <v>850060987106</v>
      </c>
      <c r="F43" s="135" t="s">
        <v>54</v>
      </c>
      <c r="G43" s="136"/>
      <c r="H43" s="137"/>
      <c r="I43" s="55"/>
      <c r="J43" s="55">
        <v>4</v>
      </c>
      <c r="K43" s="55">
        <v>7.99</v>
      </c>
      <c r="L43" s="55">
        <f t="shared" si="1"/>
        <v>40</v>
      </c>
      <c r="M43" s="56">
        <f t="shared" si="0"/>
        <v>0</v>
      </c>
    </row>
    <row r="44" spans="1:13" ht="14.25" customHeight="1" x14ac:dyDescent="0.25">
      <c r="A44" s="64">
        <v>0</v>
      </c>
      <c r="B44" s="45">
        <v>10</v>
      </c>
      <c r="C44" s="26">
        <v>1019</v>
      </c>
      <c r="D44" s="26"/>
      <c r="E44" s="53">
        <v>850060987113</v>
      </c>
      <c r="F44" s="135" t="s">
        <v>55</v>
      </c>
      <c r="G44" s="136"/>
      <c r="H44" s="137"/>
      <c r="I44" s="55"/>
      <c r="J44" s="55">
        <v>4</v>
      </c>
      <c r="K44" s="55">
        <v>7.99</v>
      </c>
      <c r="L44" s="55">
        <f t="shared" si="1"/>
        <v>40</v>
      </c>
      <c r="M44" s="56">
        <f t="shared" si="0"/>
        <v>0</v>
      </c>
    </row>
    <row r="45" spans="1:13" ht="14.25" customHeight="1" x14ac:dyDescent="0.25">
      <c r="A45" s="64">
        <v>0</v>
      </c>
      <c r="B45" s="26">
        <v>10</v>
      </c>
      <c r="C45" s="26">
        <v>1020</v>
      </c>
      <c r="D45" s="26"/>
      <c r="E45" s="53">
        <v>850060987120</v>
      </c>
      <c r="F45" s="135" t="s">
        <v>56</v>
      </c>
      <c r="G45" s="136"/>
      <c r="H45" s="137"/>
      <c r="I45" s="26"/>
      <c r="J45" s="55">
        <v>7</v>
      </c>
      <c r="K45" s="55">
        <v>13.99</v>
      </c>
      <c r="L45" s="55">
        <f t="shared" si="1"/>
        <v>70</v>
      </c>
      <c r="M45" s="56">
        <f t="shared" si="0"/>
        <v>0</v>
      </c>
    </row>
    <row r="46" spans="1:13" ht="14.25" customHeight="1" x14ac:dyDescent="0.25">
      <c r="A46" s="64">
        <v>0</v>
      </c>
      <c r="B46" s="26">
        <v>10</v>
      </c>
      <c r="C46" s="26">
        <v>1021</v>
      </c>
      <c r="D46" s="26"/>
      <c r="E46" s="53">
        <v>850060987137</v>
      </c>
      <c r="F46" s="135" t="s">
        <v>57</v>
      </c>
      <c r="G46" s="136"/>
      <c r="H46" s="137"/>
      <c r="I46" s="26"/>
      <c r="J46" s="55">
        <v>4</v>
      </c>
      <c r="K46" s="55">
        <v>7.99</v>
      </c>
      <c r="L46" s="55">
        <f t="shared" si="1"/>
        <v>40</v>
      </c>
      <c r="M46" s="56">
        <f t="shared" si="0"/>
        <v>0</v>
      </c>
    </row>
    <row r="47" spans="1:13" ht="14.25" customHeight="1" x14ac:dyDescent="0.25">
      <c r="A47" s="64">
        <v>0</v>
      </c>
      <c r="B47" s="26">
        <v>10</v>
      </c>
      <c r="C47" s="26">
        <v>1022</v>
      </c>
      <c r="D47" s="26"/>
      <c r="E47" s="53"/>
      <c r="F47" s="26" t="s">
        <v>58</v>
      </c>
      <c r="G47" s="101"/>
      <c r="H47" s="102"/>
      <c r="I47" s="26"/>
      <c r="J47" s="55">
        <v>4</v>
      </c>
      <c r="K47" s="55">
        <v>7.99</v>
      </c>
      <c r="L47" s="55">
        <f>J47*B47</f>
        <v>40</v>
      </c>
      <c r="M47" s="56">
        <f t="shared" si="0"/>
        <v>0</v>
      </c>
    </row>
    <row r="48" spans="1:13" ht="15" customHeight="1" x14ac:dyDescent="0.25">
      <c r="A48" s="64"/>
      <c r="C48" s="26"/>
      <c r="D48" s="26"/>
      <c r="E48" s="53"/>
      <c r="F48" s="26"/>
      <c r="G48" s="26"/>
      <c r="H48" s="26"/>
      <c r="I48" s="55"/>
      <c r="J48" s="55"/>
      <c r="K48" s="55"/>
      <c r="L48" s="54" t="s">
        <v>100</v>
      </c>
      <c r="M48" s="66">
        <f>SUM(M26:M47)</f>
        <v>0</v>
      </c>
    </row>
    <row r="49" spans="1:25" ht="14.25" customHeight="1" x14ac:dyDescent="0.25">
      <c r="A49" s="67"/>
      <c r="C49" s="68"/>
      <c r="D49" s="68"/>
      <c r="E49" s="68"/>
      <c r="F49" s="68"/>
      <c r="G49" s="68"/>
      <c r="H49" s="69" t="s">
        <v>27</v>
      </c>
      <c r="I49" s="69" t="s">
        <v>68</v>
      </c>
      <c r="J49" s="69"/>
      <c r="K49" s="69"/>
      <c r="L49" s="61"/>
      <c r="M49" s="61" t="s">
        <v>101</v>
      </c>
    </row>
    <row r="50" spans="1:25" ht="14.25" customHeight="1" x14ac:dyDescent="0.25">
      <c r="A50" s="134" t="s">
        <v>102</v>
      </c>
      <c r="B50" s="108"/>
      <c r="C50" s="27"/>
      <c r="D50" s="27"/>
      <c r="E50" s="27"/>
      <c r="F50" s="27"/>
      <c r="G50" s="27"/>
      <c r="H50" s="71" t="s">
        <v>100</v>
      </c>
      <c r="I50" s="71" t="s">
        <v>103</v>
      </c>
      <c r="J50" s="71"/>
      <c r="K50" s="71"/>
      <c r="L50" s="72"/>
      <c r="M50" s="72" t="s">
        <v>104</v>
      </c>
    </row>
    <row r="51" spans="1:25" ht="14.25" customHeight="1" x14ac:dyDescent="0.25">
      <c r="A51" s="70"/>
      <c r="B51" s="27"/>
      <c r="C51" s="27"/>
      <c r="D51" s="27"/>
      <c r="E51" s="27"/>
      <c r="F51" s="27"/>
      <c r="G51" s="27"/>
      <c r="H51" s="61"/>
      <c r="I51" s="61"/>
      <c r="J51" s="61"/>
      <c r="K51" s="61"/>
      <c r="L51" s="61"/>
      <c r="M51" s="61"/>
    </row>
    <row r="52" spans="1:25" x14ac:dyDescent="0.25">
      <c r="A52" s="73"/>
      <c r="B52" s="74"/>
      <c r="C52" s="74" t="s">
        <v>105</v>
      </c>
      <c r="D52" s="74"/>
      <c r="E52" s="74"/>
      <c r="F52" s="74"/>
      <c r="G52" s="74"/>
      <c r="H52" s="72">
        <f>M48</f>
        <v>0</v>
      </c>
      <c r="I52" s="75" t="e">
        <f ca="1">_xludf.IFS(M48&gt;=1200,0.2,M48&gt;=800,0.1,M48&gt;=500,0.04,M48&gt;=0,0)</f>
        <v>#NAME?</v>
      </c>
      <c r="J52" s="72"/>
      <c r="K52" s="71"/>
      <c r="L52" s="72"/>
      <c r="M52" s="72" t="e">
        <f ca="1">SUM(H52-B64)</f>
        <v>#NAME?</v>
      </c>
    </row>
    <row r="53" spans="1:25" ht="14.25" customHeight="1" x14ac:dyDescent="0.25"/>
    <row r="54" spans="1:25" ht="43.5" customHeight="1" x14ac:dyDescent="0.25">
      <c r="B54" s="76" t="s">
        <v>106</v>
      </c>
      <c r="C54" s="77"/>
    </row>
    <row r="55" spans="1:25" ht="14.25" customHeight="1" x14ac:dyDescent="0.25">
      <c r="B55" s="78"/>
      <c r="C55" s="79" t="s">
        <v>107</v>
      </c>
      <c r="D55" s="80" t="s">
        <v>108</v>
      </c>
      <c r="E55" s="81" t="s">
        <v>109</v>
      </c>
      <c r="F55" s="81" t="s">
        <v>110</v>
      </c>
      <c r="G55" s="81" t="s">
        <v>111</v>
      </c>
      <c r="H55" s="81" t="s">
        <v>112</v>
      </c>
      <c r="I55" s="81" t="s">
        <v>113</v>
      </c>
      <c r="J55" s="81" t="s">
        <v>114</v>
      </c>
      <c r="K55" s="81" t="s">
        <v>115</v>
      </c>
      <c r="L55" s="81" t="s">
        <v>44</v>
      </c>
      <c r="M55" s="81" t="s">
        <v>45</v>
      </c>
      <c r="N55" s="81" t="s">
        <v>46</v>
      </c>
      <c r="O55" s="81" t="s">
        <v>116</v>
      </c>
      <c r="P55" s="81" t="s">
        <v>117</v>
      </c>
      <c r="Q55" s="81" t="s">
        <v>118</v>
      </c>
      <c r="R55" s="81" t="s">
        <v>50</v>
      </c>
      <c r="S55" s="81" t="s">
        <v>51</v>
      </c>
      <c r="T55" s="81" t="s">
        <v>52</v>
      </c>
      <c r="U55" s="81" t="s">
        <v>53</v>
      </c>
      <c r="V55" s="81" t="s">
        <v>54</v>
      </c>
      <c r="W55" s="81" t="s">
        <v>55</v>
      </c>
      <c r="X55" s="81" t="s">
        <v>57</v>
      </c>
      <c r="Y55" s="81" t="s">
        <v>119</v>
      </c>
    </row>
    <row r="56" spans="1:25" ht="14.25" customHeight="1" x14ac:dyDescent="0.25">
      <c r="B56" s="82" t="s">
        <v>120</v>
      </c>
      <c r="C56" s="83">
        <v>1</v>
      </c>
      <c r="D56" s="84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</row>
    <row r="57" spans="1:25" ht="14.25" customHeight="1" x14ac:dyDescent="0.25">
      <c r="B57" s="86" t="s">
        <v>120</v>
      </c>
      <c r="C57" s="83">
        <v>2</v>
      </c>
      <c r="D57" s="84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</row>
    <row r="58" spans="1:25" ht="14.25" customHeight="1" x14ac:dyDescent="0.25">
      <c r="B58" s="86" t="s">
        <v>120</v>
      </c>
      <c r="C58" s="83">
        <v>3</v>
      </c>
      <c r="D58" s="84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</row>
    <row r="59" spans="1:25" x14ac:dyDescent="0.25">
      <c r="B59" s="87"/>
      <c r="C59" s="88" t="s">
        <v>121</v>
      </c>
      <c r="D59" s="83"/>
      <c r="E59" s="87">
        <f t="shared" ref="E59:Y59" si="2">SUM(E55:E57)</f>
        <v>0</v>
      </c>
      <c r="F59" s="87">
        <f t="shared" si="2"/>
        <v>0</v>
      </c>
      <c r="G59" s="87">
        <f t="shared" si="2"/>
        <v>0</v>
      </c>
      <c r="H59" s="87">
        <f t="shared" si="2"/>
        <v>0</v>
      </c>
      <c r="I59" s="87">
        <f t="shared" si="2"/>
        <v>0</v>
      </c>
      <c r="J59" s="87">
        <f t="shared" si="2"/>
        <v>0</v>
      </c>
      <c r="K59" s="87">
        <f t="shared" si="2"/>
        <v>0</v>
      </c>
      <c r="L59" s="87">
        <f t="shared" si="2"/>
        <v>0</v>
      </c>
      <c r="M59" s="87">
        <f t="shared" si="2"/>
        <v>0</v>
      </c>
      <c r="N59" s="87">
        <f t="shared" si="2"/>
        <v>0</v>
      </c>
      <c r="O59" s="87">
        <f t="shared" si="2"/>
        <v>0</v>
      </c>
      <c r="P59" s="87">
        <f t="shared" si="2"/>
        <v>0</v>
      </c>
      <c r="Q59" s="87">
        <f t="shared" si="2"/>
        <v>0</v>
      </c>
      <c r="R59" s="87">
        <f t="shared" si="2"/>
        <v>0</v>
      </c>
      <c r="S59" s="87">
        <f t="shared" si="2"/>
        <v>0</v>
      </c>
      <c r="T59" s="87">
        <f t="shared" si="2"/>
        <v>0</v>
      </c>
      <c r="U59" s="87">
        <f t="shared" si="2"/>
        <v>0</v>
      </c>
      <c r="V59" s="87">
        <f t="shared" si="2"/>
        <v>0</v>
      </c>
      <c r="W59" s="87">
        <f t="shared" si="2"/>
        <v>0</v>
      </c>
      <c r="X59" s="87">
        <f t="shared" si="2"/>
        <v>0</v>
      </c>
      <c r="Y59" s="87">
        <f t="shared" si="2"/>
        <v>0</v>
      </c>
    </row>
    <row r="60" spans="1:25" ht="14.25" customHeight="1" x14ac:dyDescent="0.25"/>
    <row r="61" spans="1:25" ht="14.25" hidden="1" customHeight="1" x14ac:dyDescent="0.25">
      <c r="B61" s="89"/>
    </row>
    <row r="62" spans="1:25" ht="14.25" hidden="1" customHeight="1" x14ac:dyDescent="0.25">
      <c r="A62" t="s">
        <v>122</v>
      </c>
      <c r="B62" s="89" t="b">
        <f>AND(A26&gt;=1,A27&gt;=1,A28&gt;=1,A29&gt;=1,A30&gt;=1,A31&gt;=1,A32&gt;=1,A33&gt;=1,A34&gt;=1,A35&gt;=1,A36&lt;1,A37&lt;1,A38&lt;1)</f>
        <v>0</v>
      </c>
      <c r="C62" s="89"/>
    </row>
    <row r="63" spans="1:25" ht="14.25" hidden="1" customHeight="1" x14ac:dyDescent="0.25">
      <c r="A63" t="s">
        <v>123</v>
      </c>
      <c r="B63" s="89" t="b">
        <f>AND(A26&gt;=1,A27&gt;=1,A28&gt;=1,A29&gt;=1,A30&gt;=1,A31&gt;=1,A32&gt;=1,A36&gt;=1,A37&gt;=1,A38&gt;=1,A33&lt;1,A34&lt;1,A35&lt;1)</f>
        <v>0</v>
      </c>
    </row>
    <row r="64" spans="1:25" ht="14.25" hidden="1" customHeight="1" x14ac:dyDescent="0.25">
      <c r="A64" t="s">
        <v>124</v>
      </c>
      <c r="B64" s="90" t="e">
        <f ca="1">SUM(H52*I52)</f>
        <v>#NAME?</v>
      </c>
    </row>
    <row r="65" spans="1:2" x14ac:dyDescent="0.25">
      <c r="A65" t="s">
        <v>125</v>
      </c>
      <c r="B65" s="90" t="e">
        <f ca="1">SUM(H52-B64)</f>
        <v>#NAME?</v>
      </c>
    </row>
  </sheetData>
  <mergeCells count="39">
    <mergeCell ref="A24:B24"/>
    <mergeCell ref="J22:M22"/>
    <mergeCell ref="F42:H42"/>
    <mergeCell ref="F36:H36"/>
    <mergeCell ref="F33:H33"/>
    <mergeCell ref="C25:D25"/>
    <mergeCell ref="C22:D22"/>
    <mergeCell ref="J2:M2"/>
    <mergeCell ref="F38:H38"/>
    <mergeCell ref="F46:H46"/>
    <mergeCell ref="F28:H28"/>
    <mergeCell ref="F31:H31"/>
    <mergeCell ref="J8:M8"/>
    <mergeCell ref="F27:H27"/>
    <mergeCell ref="F43:H43"/>
    <mergeCell ref="F37:H37"/>
    <mergeCell ref="F39:H39"/>
    <mergeCell ref="J4:M4"/>
    <mergeCell ref="F45:H45"/>
    <mergeCell ref="F41:H41"/>
    <mergeCell ref="F32:H32"/>
    <mergeCell ref="F35:H35"/>
    <mergeCell ref="F26:H26"/>
    <mergeCell ref="A50:B50"/>
    <mergeCell ref="J10:M10"/>
    <mergeCell ref="J9:M9"/>
    <mergeCell ref="F23:G23"/>
    <mergeCell ref="J6:M6"/>
    <mergeCell ref="F22:G22"/>
    <mergeCell ref="A23:B23"/>
    <mergeCell ref="F44:H44"/>
    <mergeCell ref="H22:I22"/>
    <mergeCell ref="F29:H29"/>
    <mergeCell ref="C23:D23"/>
    <mergeCell ref="A22:B22"/>
    <mergeCell ref="F34:H34"/>
    <mergeCell ref="F40:H40"/>
    <mergeCell ref="H23:I23"/>
    <mergeCell ref="F30:H30"/>
  </mergeCells>
  <hyperlinks>
    <hyperlink ref="D4" r:id="rId1" xr:uid="{00000000-0004-0000-0100-000000000000}"/>
  </hyperlinks>
  <pageMargins left="0.75" right="0.75" top="1" bottom="1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9"/>
  <sheetViews>
    <sheetView zoomScaleNormal="100" workbookViewId="0"/>
  </sheetViews>
  <sheetFormatPr defaultColWidth="8.7109375" defaultRowHeight="15" customHeight="1" x14ac:dyDescent="0.25"/>
  <cols>
    <col min="2" max="2" width="8.140625" customWidth="1"/>
    <col min="3" max="3" width="44.7109375" customWidth="1"/>
    <col min="4" max="4" width="10.7109375" customWidth="1"/>
    <col min="5" max="5" width="10.42578125" customWidth="1"/>
    <col min="6" max="6" width="9.85546875" customWidth="1"/>
  </cols>
  <sheetData>
    <row r="1" spans="1:12" ht="14.25" customHeight="1" x14ac:dyDescent="0.25">
      <c r="A1" t="s">
        <v>126</v>
      </c>
    </row>
    <row r="2" spans="1:12" ht="14.25" customHeight="1" x14ac:dyDescent="0.25">
      <c r="B2" t="s">
        <v>127</v>
      </c>
    </row>
    <row r="3" spans="1:12" ht="14.25" customHeight="1" x14ac:dyDescent="0.25">
      <c r="C3" t="s">
        <v>128</v>
      </c>
    </row>
    <row r="4" spans="1:12" ht="14.25" customHeight="1" x14ac:dyDescent="0.25">
      <c r="C4" t="s">
        <v>129</v>
      </c>
    </row>
    <row r="5" spans="1:12" ht="14.25" customHeight="1" x14ac:dyDescent="0.25">
      <c r="C5" t="s">
        <v>130</v>
      </c>
    </row>
    <row r="6" spans="1:12" ht="14.25" customHeight="1" x14ac:dyDescent="0.25">
      <c r="C6" t="s">
        <v>131</v>
      </c>
    </row>
    <row r="8" spans="1:12" ht="14.25" customHeight="1" x14ac:dyDescent="0.25">
      <c r="B8" s="91" t="s">
        <v>132</v>
      </c>
      <c r="C8" s="91"/>
    </row>
    <row r="9" spans="1:12" ht="14.25" customHeight="1" x14ac:dyDescent="0.25"/>
    <row r="10" spans="1:12" ht="14.25" customHeight="1" x14ac:dyDescent="0.25">
      <c r="C10" t="s">
        <v>133</v>
      </c>
    </row>
    <row r="11" spans="1:12" ht="14.25" customHeight="1" x14ac:dyDescent="0.25">
      <c r="C11" t="s">
        <v>134</v>
      </c>
      <c r="D11" s="92">
        <v>500</v>
      </c>
      <c r="E11" s="93" t="s">
        <v>135</v>
      </c>
      <c r="F11" s="93"/>
      <c r="G11" s="93"/>
      <c r="H11" s="93"/>
      <c r="I11" s="89"/>
      <c r="J11" s="89"/>
    </row>
    <row r="12" spans="1:12" ht="14.25" customHeight="1" x14ac:dyDescent="0.25">
      <c r="C12" t="s">
        <v>136</v>
      </c>
      <c r="D12" s="94">
        <v>0.52</v>
      </c>
    </row>
    <row r="13" spans="1:12" ht="14.25" customHeight="1" x14ac:dyDescent="0.25">
      <c r="A13" s="95"/>
      <c r="D13" s="93"/>
      <c r="E13" s="93"/>
      <c r="F13" s="93"/>
      <c r="G13" s="93"/>
      <c r="H13" s="93"/>
      <c r="I13" s="93"/>
      <c r="J13" s="93"/>
      <c r="L13" s="96"/>
    </row>
    <row r="14" spans="1:12" ht="14.25" customHeight="1" x14ac:dyDescent="0.25">
      <c r="A14" s="95"/>
      <c r="B14" s="91" t="s">
        <v>137</v>
      </c>
      <c r="C14" s="91"/>
      <c r="J14" s="94"/>
      <c r="L14" s="96"/>
    </row>
    <row r="15" spans="1:12" ht="14.25" customHeight="1" x14ac:dyDescent="0.25">
      <c r="A15" s="95"/>
      <c r="L15" s="96"/>
    </row>
    <row r="16" spans="1:12" ht="14.25" customHeight="1" x14ac:dyDescent="0.25">
      <c r="A16" s="95"/>
      <c r="C16" t="s">
        <v>133</v>
      </c>
      <c r="L16" s="97"/>
    </row>
    <row r="17" spans="1:12" ht="14.25" customHeight="1" x14ac:dyDescent="0.25">
      <c r="A17" s="95"/>
      <c r="C17" t="s">
        <v>134</v>
      </c>
      <c r="D17" s="92">
        <v>800</v>
      </c>
      <c r="E17" s="93" t="s">
        <v>135</v>
      </c>
      <c r="F17" s="93"/>
      <c r="G17" s="93"/>
      <c r="H17" s="93"/>
      <c r="I17" s="89"/>
      <c r="L17" s="96"/>
    </row>
    <row r="18" spans="1:12" ht="14.25" customHeight="1" x14ac:dyDescent="0.25">
      <c r="A18" s="95"/>
      <c r="C18" t="s">
        <v>136</v>
      </c>
      <c r="D18" s="94">
        <v>0.55000000000000004</v>
      </c>
      <c r="L18" s="96"/>
    </row>
    <row r="19" spans="1:12" ht="14.25" customHeight="1" x14ac:dyDescent="0.25">
      <c r="A19" s="95"/>
      <c r="D19" s="94"/>
      <c r="L19" s="96"/>
    </row>
    <row r="20" spans="1:12" ht="14.25" customHeight="1" x14ac:dyDescent="0.25">
      <c r="A20" s="95"/>
      <c r="B20" s="91" t="s">
        <v>138</v>
      </c>
      <c r="C20" s="91"/>
      <c r="L20" s="96"/>
    </row>
    <row r="21" spans="1:12" ht="14.25" customHeight="1" x14ac:dyDescent="0.25"/>
    <row r="22" spans="1:12" ht="14.25" customHeight="1" x14ac:dyDescent="0.25">
      <c r="C22" t="s">
        <v>133</v>
      </c>
    </row>
    <row r="23" spans="1:12" ht="14.25" customHeight="1" x14ac:dyDescent="0.25">
      <c r="C23" t="s">
        <v>134</v>
      </c>
      <c r="D23" s="92">
        <v>1200</v>
      </c>
      <c r="E23" s="93" t="s">
        <v>135</v>
      </c>
      <c r="F23" s="93"/>
      <c r="G23" s="93"/>
      <c r="H23" s="93"/>
      <c r="I23" s="89"/>
      <c r="J23" s="89"/>
    </row>
    <row r="24" spans="1:12" ht="14.25" customHeight="1" x14ac:dyDescent="0.25">
      <c r="C24" t="s">
        <v>136</v>
      </c>
      <c r="D24" s="94">
        <v>0.6</v>
      </c>
    </row>
    <row r="25" spans="1:12" ht="14.25" customHeight="1" x14ac:dyDescent="0.25">
      <c r="A25" s="95"/>
      <c r="D25" s="93"/>
      <c r="E25" s="93"/>
      <c r="F25" s="93"/>
      <c r="G25" s="93"/>
      <c r="H25" s="93"/>
      <c r="I25" s="93"/>
      <c r="J25" s="93"/>
      <c r="L25" s="96"/>
    </row>
    <row r="26" spans="1:12" ht="14.25" customHeight="1" x14ac:dyDescent="0.25">
      <c r="A26" s="95"/>
      <c r="B26" s="91" t="s">
        <v>139</v>
      </c>
      <c r="C26" s="91"/>
      <c r="D26" s="94"/>
      <c r="E26" s="94"/>
      <c r="F26" s="94"/>
      <c r="G26" s="94"/>
      <c r="H26" s="94"/>
      <c r="I26" s="94"/>
      <c r="J26" s="94"/>
      <c r="L26" s="96"/>
    </row>
    <row r="27" spans="1:12" ht="14.25" customHeight="1" x14ac:dyDescent="0.25">
      <c r="A27" s="95"/>
      <c r="D27" s="98"/>
      <c r="E27" s="98"/>
      <c r="F27" s="98"/>
      <c r="G27" s="98"/>
      <c r="L27" s="96"/>
    </row>
    <row r="28" spans="1:12" ht="14.25" customHeight="1" x14ac:dyDescent="0.25">
      <c r="A28" s="95"/>
      <c r="C28" t="s">
        <v>140</v>
      </c>
      <c r="L28" s="97"/>
    </row>
    <row r="29" spans="1:12" ht="14.25" customHeight="1" x14ac:dyDescent="0.25">
      <c r="A29" s="95"/>
      <c r="L29" s="96"/>
    </row>
    <row r="30" spans="1:12" ht="14.25" customHeight="1" x14ac:dyDescent="0.25">
      <c r="A30" s="95"/>
      <c r="C30" t="s">
        <v>141</v>
      </c>
      <c r="D30" s="93"/>
      <c r="E30" s="93"/>
      <c r="F30" s="93"/>
      <c r="G30" s="93"/>
      <c r="H30" s="93"/>
      <c r="I30" s="89"/>
      <c r="J30" s="89"/>
      <c r="L30" s="96"/>
    </row>
    <row r="31" spans="1:12" ht="14.25" customHeight="1" x14ac:dyDescent="0.25">
      <c r="A31" s="95"/>
      <c r="C31" t="s">
        <v>142</v>
      </c>
      <c r="L31" s="96"/>
    </row>
    <row r="32" spans="1:12" ht="14.25" customHeight="1" x14ac:dyDescent="0.25">
      <c r="A32" s="95"/>
      <c r="L32" s="96"/>
    </row>
    <row r="33" spans="1:12" ht="14.25" customHeight="1" x14ac:dyDescent="0.25">
      <c r="A33" s="95"/>
      <c r="L33" s="96"/>
    </row>
    <row r="34" spans="1:12" ht="14.25" customHeight="1" x14ac:dyDescent="0.25">
      <c r="A34" s="95"/>
      <c r="L34" s="96"/>
    </row>
    <row r="35" spans="1:12" ht="14.25" customHeight="1" x14ac:dyDescent="0.25">
      <c r="L35" s="96"/>
    </row>
    <row r="36" spans="1:12" ht="14.25" customHeight="1" x14ac:dyDescent="0.25">
      <c r="L36" s="97"/>
    </row>
    <row r="37" spans="1:12" ht="14.25" customHeight="1" x14ac:dyDescent="0.25">
      <c r="L37" s="96"/>
    </row>
    <row r="38" spans="1:12" ht="14.25" customHeight="1" x14ac:dyDescent="0.25">
      <c r="D38" s="93"/>
      <c r="E38" s="93"/>
      <c r="F38" s="93"/>
      <c r="G38" s="93"/>
      <c r="H38" s="93"/>
      <c r="I38" s="93"/>
      <c r="J38" s="93"/>
      <c r="L38" s="96"/>
    </row>
    <row r="39" spans="1:12" ht="14.25" customHeight="1" x14ac:dyDescent="0.25">
      <c r="D39" s="94"/>
      <c r="E39" s="94"/>
      <c r="F39" s="94"/>
      <c r="G39" s="94"/>
      <c r="H39" s="94"/>
      <c r="I39" s="94"/>
      <c r="J39" s="94"/>
      <c r="L39" s="96"/>
    </row>
  </sheetData>
  <pageMargins left="0.75" right="0.75" top="1" bottom="1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2"/>
  <sheetViews>
    <sheetView showGridLines="0" zoomScaleNormal="100" workbookViewId="0">
      <selection sqref="A1:K1"/>
    </sheetView>
  </sheetViews>
  <sheetFormatPr defaultColWidth="8.7109375" defaultRowHeight="15" customHeight="1" x14ac:dyDescent="0.25"/>
  <cols>
    <col min="1" max="1" width="30" customWidth="1"/>
    <col min="2" max="2" width="16" customWidth="1"/>
    <col min="3" max="3" width="18" customWidth="1"/>
    <col min="4" max="4" width="4" customWidth="1"/>
    <col min="5" max="5" width="30" customWidth="1"/>
    <col min="6" max="6" width="16" customWidth="1"/>
    <col min="7" max="7" width="18" customWidth="1"/>
    <col min="8" max="8" width="4" customWidth="1"/>
    <col min="9" max="9" width="30" customWidth="1"/>
    <col min="10" max="10" width="16" customWidth="1"/>
    <col min="11" max="11" width="18" customWidth="1"/>
  </cols>
  <sheetData>
    <row r="1" spans="1:11" ht="21.75" customHeight="1" x14ac:dyDescent="0.3">
      <c r="A1" s="124" t="s">
        <v>143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</row>
    <row r="2" spans="1:11" ht="15" customHeight="1" x14ac:dyDescent="0.25">
      <c r="A2" s="149" t="s">
        <v>144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</row>
    <row r="4" spans="1:11" ht="15" customHeight="1" x14ac:dyDescent="0.25">
      <c r="A4" s="150" t="str">
        <f>IF('Dealer Order'!A18="","Shipment 1", "Shipment 1 — "&amp;TEXT('Dealer Order'!A18,"m/d/yy"))</f>
        <v>Shipment 1</v>
      </c>
      <c r="B4" s="117"/>
      <c r="C4" s="110"/>
      <c r="E4" s="150" t="str">
        <f>IF('Dealer Order'!D18="","Shipment 2", "Shipment 2 — "&amp;TEXT('Dealer Order'!D18,"m/d/yy"))</f>
        <v>Shipment 2</v>
      </c>
      <c r="F4" s="117"/>
      <c r="G4" s="110"/>
      <c r="I4" s="150" t="str">
        <f>IF('Dealer Order'!G18="","Shipment 3", "Shipment 3 — "&amp;TEXT('Dealer Order'!G18,"m/d/yy"))</f>
        <v>Shipment 3</v>
      </c>
      <c r="J4" s="117"/>
      <c r="K4" s="110"/>
    </row>
    <row r="5" spans="1:11" ht="15" customHeight="1" x14ac:dyDescent="0.25">
      <c r="A5" s="6" t="s">
        <v>27</v>
      </c>
      <c r="B5" s="6" t="s">
        <v>94</v>
      </c>
      <c r="C5" s="6" t="s">
        <v>145</v>
      </c>
      <c r="E5" s="6" t="s">
        <v>27</v>
      </c>
      <c r="F5" s="6" t="s">
        <v>94</v>
      </c>
      <c r="G5" s="6" t="s">
        <v>145</v>
      </c>
      <c r="I5" s="6" t="s">
        <v>27</v>
      </c>
      <c r="J5" s="6" t="s">
        <v>94</v>
      </c>
      <c r="K5" s="6" t="s">
        <v>145</v>
      </c>
    </row>
    <row r="6" spans="1:11" ht="15" customHeight="1" x14ac:dyDescent="0.25">
      <c r="A6" s="13" t="str">
        <f>'Dealer Order'!A24</f>
        <v>Gel Floatant</v>
      </c>
      <c r="B6" s="99">
        <f>'Dealer Order'!F24</f>
        <v>0</v>
      </c>
      <c r="C6" s="18">
        <f>IFERROR(B6*'Dealer Order'!D24,0)</f>
        <v>0</v>
      </c>
      <c r="E6" s="13" t="str">
        <f>'Dealer Order'!A24</f>
        <v>Gel Floatant</v>
      </c>
      <c r="F6" s="99">
        <f>'Dealer Order'!G24</f>
        <v>0</v>
      </c>
      <c r="G6" s="18">
        <f>IFERROR(F6*'Dealer Order'!D24,0)</f>
        <v>0</v>
      </c>
      <c r="I6" s="13" t="str">
        <f>'Dealer Order'!A24</f>
        <v>Gel Floatant</v>
      </c>
      <c r="J6" s="99">
        <f>'Dealer Order'!H24</f>
        <v>0</v>
      </c>
      <c r="K6" s="18">
        <f>IFERROR(J6*'Dealer Order'!D24,0)</f>
        <v>0</v>
      </c>
    </row>
    <row r="7" spans="1:11" ht="15" customHeight="1" x14ac:dyDescent="0.25">
      <c r="A7" s="13" t="str">
        <f>'Dealer Order'!A25</f>
        <v>Liquid Floatant</v>
      </c>
      <c r="B7" s="99">
        <f>'Dealer Order'!F25</f>
        <v>0</v>
      </c>
      <c r="C7" s="18">
        <f>IFERROR(B7*'Dealer Order'!D25,0)</f>
        <v>0</v>
      </c>
      <c r="E7" s="13" t="str">
        <f>'Dealer Order'!A25</f>
        <v>Liquid Floatant</v>
      </c>
      <c r="F7" s="99">
        <f>'Dealer Order'!G25</f>
        <v>0</v>
      </c>
      <c r="G7" s="18">
        <f>IFERROR(F7*'Dealer Order'!D25,0)</f>
        <v>0</v>
      </c>
      <c r="I7" s="13" t="str">
        <f>'Dealer Order'!A25</f>
        <v>Liquid Floatant</v>
      </c>
      <c r="J7" s="99">
        <f>'Dealer Order'!H25</f>
        <v>0</v>
      </c>
      <c r="K7" s="18">
        <f>IFERROR(J7*'Dealer Order'!D25,0)</f>
        <v>0</v>
      </c>
    </row>
    <row r="8" spans="1:11" ht="15" customHeight="1" x14ac:dyDescent="0.25">
      <c r="A8" s="13" t="str">
        <f>'Dealer Order'!A26</f>
        <v>Powdered Floatant &amp; Desiccant</v>
      </c>
      <c r="B8" s="99">
        <f>'Dealer Order'!F26</f>
        <v>0</v>
      </c>
      <c r="C8" s="18">
        <f>IFERROR(B8*'Dealer Order'!D26,0)</f>
        <v>0</v>
      </c>
      <c r="E8" s="13" t="str">
        <f>'Dealer Order'!A26</f>
        <v>Powdered Floatant &amp; Desiccant</v>
      </c>
      <c r="F8" s="99">
        <f>'Dealer Order'!G26</f>
        <v>0</v>
      </c>
      <c r="G8" s="18">
        <f>IFERROR(F8*'Dealer Order'!D26,0)</f>
        <v>0</v>
      </c>
      <c r="I8" s="13" t="str">
        <f>'Dealer Order'!A26</f>
        <v>Powdered Floatant &amp; Desiccant</v>
      </c>
      <c r="J8" s="99">
        <f>'Dealer Order'!H26</f>
        <v>0</v>
      </c>
      <c r="K8" s="18">
        <f>IFERROR(J8*'Dealer Order'!D26,0)</f>
        <v>0</v>
      </c>
    </row>
    <row r="9" spans="1:11" ht="15" customHeight="1" x14ac:dyDescent="0.25">
      <c r="A9" s="13" t="str">
        <f>'Dealer Order'!A27</f>
        <v>Powder Floatant with Applicator Brush</v>
      </c>
      <c r="B9" s="99">
        <f>'Dealer Order'!F27</f>
        <v>0</v>
      </c>
      <c r="C9" s="18">
        <f>IFERROR(B9*'Dealer Order'!D27,0)</f>
        <v>0</v>
      </c>
      <c r="E9" s="13" t="str">
        <f>'Dealer Order'!A27</f>
        <v>Powder Floatant with Applicator Brush</v>
      </c>
      <c r="F9" s="99">
        <f>'Dealer Order'!G27</f>
        <v>0</v>
      </c>
      <c r="G9" s="18">
        <f>IFERROR(F9*'Dealer Order'!D27,0)</f>
        <v>0</v>
      </c>
      <c r="I9" s="13" t="str">
        <f>'Dealer Order'!A27</f>
        <v>Powder Floatant with Applicator Brush</v>
      </c>
      <c r="J9" s="99">
        <f>'Dealer Order'!H27</f>
        <v>0</v>
      </c>
      <c r="K9" s="18">
        <f>IFERROR(J9*'Dealer Order'!D27,0)</f>
        <v>0</v>
      </c>
    </row>
    <row r="10" spans="1:11" ht="15" customHeight="1" x14ac:dyDescent="0.25">
      <c r="A10" s="13" t="str">
        <f>'Dealer Order'!A28</f>
        <v>Liquid Spray Floatant</v>
      </c>
      <c r="B10" s="99">
        <f>'Dealer Order'!F28</f>
        <v>0</v>
      </c>
      <c r="C10" s="18">
        <f>IFERROR(B10*'Dealer Order'!D28,0)</f>
        <v>0</v>
      </c>
      <c r="E10" s="13" t="str">
        <f>'Dealer Order'!A28</f>
        <v>Liquid Spray Floatant</v>
      </c>
      <c r="F10" s="99">
        <f>'Dealer Order'!G28</f>
        <v>0</v>
      </c>
      <c r="G10" s="18">
        <f>IFERROR(F10*'Dealer Order'!D28,0)</f>
        <v>0</v>
      </c>
      <c r="I10" s="13" t="str">
        <f>'Dealer Order'!A28</f>
        <v>Liquid Spray Floatant</v>
      </c>
      <c r="J10" s="99">
        <f>'Dealer Order'!H28</f>
        <v>0</v>
      </c>
      <c r="K10" s="18">
        <f>IFERROR(J10*'Dealer Order'!D28,0)</f>
        <v>0</v>
      </c>
    </row>
    <row r="11" spans="1:11" ht="15" customHeight="1" x14ac:dyDescent="0.25">
      <c r="A11" s="13" t="str">
        <f>'Dealer Order'!A29</f>
        <v>Line Dressing</v>
      </c>
      <c r="B11" s="99">
        <f>'Dealer Order'!F29</f>
        <v>0</v>
      </c>
      <c r="C11" s="18">
        <f>IFERROR(B11*'Dealer Order'!D29,0)</f>
        <v>0</v>
      </c>
      <c r="E11" s="13" t="str">
        <f>'Dealer Order'!A29</f>
        <v>Line Dressing</v>
      </c>
      <c r="F11" s="99">
        <f>'Dealer Order'!G29</f>
        <v>0</v>
      </c>
      <c r="G11" s="18">
        <f>IFERROR(F11*'Dealer Order'!D29,0)</f>
        <v>0</v>
      </c>
      <c r="I11" s="13" t="str">
        <f>'Dealer Order'!A29</f>
        <v>Line Dressing</v>
      </c>
      <c r="J11" s="99">
        <f>'Dealer Order'!H29</f>
        <v>0</v>
      </c>
      <c r="K11" s="18">
        <f>IFERROR(J11*'Dealer Order'!D29,0)</f>
        <v>0</v>
      </c>
    </row>
    <row r="12" spans="1:11" ht="15" customHeight="1" x14ac:dyDescent="0.25">
      <c r="A12" s="13" t="str">
        <f>'Dealer Order'!A30</f>
        <v>Paste Floatant</v>
      </c>
      <c r="B12" s="99">
        <f>'Dealer Order'!F30</f>
        <v>0</v>
      </c>
      <c r="C12" s="18">
        <f>IFERROR(B12*'Dealer Order'!D30,0)</f>
        <v>0</v>
      </c>
      <c r="E12" s="13" t="str">
        <f>'Dealer Order'!A30</f>
        <v>Paste Floatant</v>
      </c>
      <c r="F12" s="99">
        <f>'Dealer Order'!G30</f>
        <v>0</v>
      </c>
      <c r="G12" s="18">
        <f>IFERROR(F12*'Dealer Order'!D30,0)</f>
        <v>0</v>
      </c>
      <c r="I12" s="13" t="str">
        <f>'Dealer Order'!A30</f>
        <v>Paste Floatant</v>
      </c>
      <c r="J12" s="99">
        <f>'Dealer Order'!H30</f>
        <v>0</v>
      </c>
      <c r="K12" s="18">
        <f>IFERROR(J12*'Dealer Order'!D30,0)</f>
        <v>0</v>
      </c>
    </row>
    <row r="13" spans="1:11" ht="15" customHeight="1" x14ac:dyDescent="0.25">
      <c r="A13" s="13" t="str">
        <f>'Dealer Order'!A31</f>
        <v>Holder (Gel/FLD) Bagged</v>
      </c>
      <c r="B13" s="99">
        <f>'Dealer Order'!F31</f>
        <v>0</v>
      </c>
      <c r="C13" s="18">
        <f>IFERROR(B13*'Dealer Order'!D31,0)</f>
        <v>0</v>
      </c>
      <c r="E13" s="13" t="str">
        <f>'Dealer Order'!A31</f>
        <v>Holder (Gel/FLD) Bagged</v>
      </c>
      <c r="F13" s="99">
        <f>'Dealer Order'!G31</f>
        <v>0</v>
      </c>
      <c r="G13" s="18">
        <f>IFERROR(F13*'Dealer Order'!D31,0)</f>
        <v>0</v>
      </c>
      <c r="I13" s="13" t="str">
        <f>'Dealer Order'!A31</f>
        <v>Holder (Gel/FLD) Bagged</v>
      </c>
      <c r="J13" s="99">
        <f>'Dealer Order'!H31</f>
        <v>0</v>
      </c>
      <c r="K13" s="18">
        <f>IFERROR(J13*'Dealer Order'!D31,0)</f>
        <v>0</v>
      </c>
    </row>
    <row r="14" spans="1:11" ht="15" customHeight="1" x14ac:dyDescent="0.25">
      <c r="A14" s="13" t="str">
        <f>'Dealer Order'!A32</f>
        <v>Holder (Liquid/P&amp;D) Bagged</v>
      </c>
      <c r="B14" s="99">
        <f>'Dealer Order'!F32</f>
        <v>0</v>
      </c>
      <c r="C14" s="18">
        <f>IFERROR(B14*'Dealer Order'!D32,0)</f>
        <v>0</v>
      </c>
      <c r="E14" s="13" t="str">
        <f>'Dealer Order'!A32</f>
        <v>Holder (Liquid/P&amp;D) Bagged</v>
      </c>
      <c r="F14" s="99">
        <f>'Dealer Order'!G32</f>
        <v>0</v>
      </c>
      <c r="G14" s="18">
        <f>IFERROR(F14*'Dealer Order'!D32,0)</f>
        <v>0</v>
      </c>
      <c r="I14" s="13" t="str">
        <f>'Dealer Order'!A32</f>
        <v>Holder (Liquid/P&amp;D) Bagged</v>
      </c>
      <c r="J14" s="99">
        <f>'Dealer Order'!H32</f>
        <v>0</v>
      </c>
      <c r="K14" s="18">
        <f>IFERROR(J14*'Dealer Order'!D32,0)</f>
        <v>0</v>
      </c>
    </row>
    <row r="15" spans="1:11" ht="15" customHeight="1" x14ac:dyDescent="0.25">
      <c r="A15" s="13" t="str">
        <f>'Dealer Order'!A33</f>
        <v>Holder (PwB/Spray) Bagged</v>
      </c>
      <c r="B15" s="99">
        <f>'Dealer Order'!F33</f>
        <v>0</v>
      </c>
      <c r="C15" s="18">
        <f>IFERROR(B15*'Dealer Order'!D33,0)</f>
        <v>0</v>
      </c>
      <c r="E15" s="13" t="str">
        <f>'Dealer Order'!A33</f>
        <v>Holder (PwB/Spray) Bagged</v>
      </c>
      <c r="F15" s="99">
        <f>'Dealer Order'!G33</f>
        <v>0</v>
      </c>
      <c r="G15" s="18">
        <f>IFERROR(F15*'Dealer Order'!D33,0)</f>
        <v>0</v>
      </c>
      <c r="I15" s="13" t="str">
        <f>'Dealer Order'!A33</f>
        <v>Holder (PwB/Spray) Bagged</v>
      </c>
      <c r="J15" s="99">
        <f>'Dealer Order'!H33</f>
        <v>0</v>
      </c>
      <c r="K15" s="18">
        <f>IFERROR(J15*'Dealer Order'!D33,0)</f>
        <v>0</v>
      </c>
    </row>
    <row r="16" spans="1:11" ht="15" customHeight="1" x14ac:dyDescent="0.25">
      <c r="A16" s="13" t="str">
        <f>'Dealer Order'!A34</f>
        <v>Holder (Gel/FLD) Cardboard Backer</v>
      </c>
      <c r="B16" s="99">
        <f>'Dealer Order'!F34</f>
        <v>0</v>
      </c>
      <c r="C16" s="18">
        <f>IFERROR(B16*'Dealer Order'!D34,0)</f>
        <v>0</v>
      </c>
      <c r="E16" s="13" t="str">
        <f>'Dealer Order'!A34</f>
        <v>Holder (Gel/FLD) Cardboard Backer</v>
      </c>
      <c r="F16" s="99">
        <f>'Dealer Order'!G34</f>
        <v>0</v>
      </c>
      <c r="G16" s="18">
        <f>IFERROR(F16*'Dealer Order'!D34,0)</f>
        <v>0</v>
      </c>
      <c r="I16" s="13" t="str">
        <f>'Dealer Order'!A34</f>
        <v>Holder (Gel/FLD) Cardboard Backer</v>
      </c>
      <c r="J16" s="99">
        <f>'Dealer Order'!H34</f>
        <v>0</v>
      </c>
      <c r="K16" s="18">
        <f>IFERROR(J16*'Dealer Order'!D34,0)</f>
        <v>0</v>
      </c>
    </row>
    <row r="17" spans="1:11" ht="15" customHeight="1" x14ac:dyDescent="0.25">
      <c r="A17" s="13" t="str">
        <f>'Dealer Order'!A35</f>
        <v>Holder (Liquid/P&amp;D) Cardboard Backer</v>
      </c>
      <c r="B17" s="99">
        <f>'Dealer Order'!F35</f>
        <v>0</v>
      </c>
      <c r="C17" s="18">
        <f>IFERROR(B17*'Dealer Order'!D35,0)</f>
        <v>0</v>
      </c>
      <c r="E17" s="13" t="str">
        <f>'Dealer Order'!A35</f>
        <v>Holder (Liquid/P&amp;D) Cardboard Backer</v>
      </c>
      <c r="F17" s="99">
        <f>'Dealer Order'!G35</f>
        <v>0</v>
      </c>
      <c r="G17" s="18">
        <f>IFERROR(F17*'Dealer Order'!D35,0)</f>
        <v>0</v>
      </c>
      <c r="I17" s="13" t="str">
        <f>'Dealer Order'!A35</f>
        <v>Holder (Liquid/P&amp;D) Cardboard Backer</v>
      </c>
      <c r="J17" s="99">
        <f>'Dealer Order'!H35</f>
        <v>0</v>
      </c>
      <c r="K17" s="18">
        <f>IFERROR(J17*'Dealer Order'!D35,0)</f>
        <v>0</v>
      </c>
    </row>
    <row r="18" spans="1:11" ht="15" customHeight="1" x14ac:dyDescent="0.25">
      <c r="A18" s="13" t="str">
        <f>'Dealer Order'!A36</f>
        <v>Holder (PwB/Spray) Cardboard Backer</v>
      </c>
      <c r="B18" s="99">
        <f>'Dealer Order'!F36</f>
        <v>0</v>
      </c>
      <c r="C18" s="18">
        <f>IFERROR(B18*'Dealer Order'!D36,0)</f>
        <v>0</v>
      </c>
      <c r="E18" s="13" t="str">
        <f>'Dealer Order'!A36</f>
        <v>Holder (PwB/Spray) Cardboard Backer</v>
      </c>
      <c r="F18" s="99">
        <f>'Dealer Order'!G36</f>
        <v>0</v>
      </c>
      <c r="G18" s="18">
        <f>IFERROR(F18*'Dealer Order'!D36,0)</f>
        <v>0</v>
      </c>
      <c r="I18" s="13" t="str">
        <f>'Dealer Order'!A36</f>
        <v>Holder (PwB/Spray) Cardboard Backer</v>
      </c>
      <c r="J18" s="99">
        <f>'Dealer Order'!H36</f>
        <v>0</v>
      </c>
      <c r="K18" s="18">
        <f>IFERROR(J18*'Dealer Order'!D36,0)</f>
        <v>0</v>
      </c>
    </row>
    <row r="19" spans="1:11" ht="15" customHeight="1" x14ac:dyDescent="0.25">
      <c r="A19" s="13" t="str">
        <f>'Dealer Order'!A37</f>
        <v>Liquid Floatant Drops</v>
      </c>
      <c r="B19" s="99">
        <f>'Dealer Order'!F37</f>
        <v>0</v>
      </c>
      <c r="C19" s="18">
        <f>IFERROR(B19*'Dealer Order'!D37,0)</f>
        <v>0</v>
      </c>
      <c r="E19" s="13" t="str">
        <f>'Dealer Order'!A37</f>
        <v>Liquid Floatant Drops</v>
      </c>
      <c r="F19" s="99">
        <f>'Dealer Order'!G37</f>
        <v>0</v>
      </c>
      <c r="G19" s="18">
        <f>IFERROR(F19*'Dealer Order'!D37,0)</f>
        <v>0</v>
      </c>
      <c r="I19" s="13" t="str">
        <f>'Dealer Order'!A37</f>
        <v>Liquid Floatant Drops</v>
      </c>
      <c r="J19" s="99">
        <f>'Dealer Order'!H37</f>
        <v>0</v>
      </c>
      <c r="K19" s="18">
        <f>IFERROR(J19*'Dealer Order'!D37,0)</f>
        <v>0</v>
      </c>
    </row>
    <row r="20" spans="1:11" ht="15" customHeight="1" x14ac:dyDescent="0.25">
      <c r="A20" s="13" t="str">
        <f>'Dealer Order'!A38</f>
        <v>Floatant Pretreatment</v>
      </c>
      <c r="B20" s="99">
        <f>'Dealer Order'!F38</f>
        <v>0</v>
      </c>
      <c r="C20" s="18">
        <f>IFERROR(B20*'Dealer Order'!D38,0)</f>
        <v>0</v>
      </c>
      <c r="E20" s="13" t="str">
        <f>'Dealer Order'!A38</f>
        <v>Floatant Pretreatment</v>
      </c>
      <c r="F20" s="99">
        <f>'Dealer Order'!G38</f>
        <v>0</v>
      </c>
      <c r="G20" s="18">
        <f>IFERROR(F20*'Dealer Order'!D38,0)</f>
        <v>0</v>
      </c>
      <c r="I20" s="13" t="str">
        <f>'Dealer Order'!A38</f>
        <v>Floatant Pretreatment</v>
      </c>
      <c r="J20" s="99">
        <f>'Dealer Order'!H38</f>
        <v>0</v>
      </c>
      <c r="K20" s="18">
        <f>IFERROR(J20*'Dealer Order'!D38,0)</f>
        <v>0</v>
      </c>
    </row>
    <row r="21" spans="1:11" ht="15" customHeight="1" x14ac:dyDescent="0.25">
      <c r="A21" s="13" t="str">
        <f>'Dealer Order'!A39</f>
        <v>Sighter Wax (Neon Pink)</v>
      </c>
      <c r="B21" s="99">
        <f>'Dealer Order'!F39</f>
        <v>0</v>
      </c>
      <c r="C21" s="18">
        <f>IFERROR(B21*'Dealer Order'!D39,0)</f>
        <v>0</v>
      </c>
      <c r="E21" s="13" t="str">
        <f>'Dealer Order'!A39</f>
        <v>Sighter Wax (Neon Pink)</v>
      </c>
      <c r="F21" s="99">
        <f>'Dealer Order'!G39</f>
        <v>0</v>
      </c>
      <c r="G21" s="18">
        <f>IFERROR(F21*'Dealer Order'!D39,0)</f>
        <v>0</v>
      </c>
      <c r="I21" s="13" t="str">
        <f>'Dealer Order'!A39</f>
        <v>Sighter Wax (Neon Pink)</v>
      </c>
      <c r="J21" s="99">
        <f>'Dealer Order'!H39</f>
        <v>0</v>
      </c>
      <c r="K21" s="18">
        <f>IFERROR(J21*'Dealer Order'!D39,0)</f>
        <v>0</v>
      </c>
    </row>
    <row r="22" spans="1:11" ht="15" customHeight="1" x14ac:dyDescent="0.25">
      <c r="A22" s="13" t="str">
        <f>'Dealer Order'!A40</f>
        <v>Sighter Wax (Neon Orange)</v>
      </c>
      <c r="B22" s="99">
        <f>'Dealer Order'!F40</f>
        <v>0</v>
      </c>
      <c r="C22" s="18">
        <f>IFERROR(B22*'Dealer Order'!D40,0)</f>
        <v>0</v>
      </c>
      <c r="E22" s="13" t="str">
        <f>'Dealer Order'!A40</f>
        <v>Sighter Wax (Neon Orange)</v>
      </c>
      <c r="F22" s="99">
        <f>'Dealer Order'!G40</f>
        <v>0</v>
      </c>
      <c r="G22" s="18">
        <f>IFERROR(F22*'Dealer Order'!D40,0)</f>
        <v>0</v>
      </c>
      <c r="I22" s="13" t="str">
        <f>'Dealer Order'!A40</f>
        <v>Sighter Wax (Neon Orange)</v>
      </c>
      <c r="J22" s="99">
        <f>'Dealer Order'!H40</f>
        <v>0</v>
      </c>
      <c r="K22" s="18">
        <f>IFERROR(J22*'Dealer Order'!D40,0)</f>
        <v>0</v>
      </c>
    </row>
    <row r="23" spans="1:11" ht="15" customHeight="1" x14ac:dyDescent="0.25">
      <c r="A23" s="13" t="str">
        <f>'Dealer Order'!A41</f>
        <v>Sighter Wax (Neon Yellow)</v>
      </c>
      <c r="B23" s="99">
        <f>'Dealer Order'!F41</f>
        <v>0</v>
      </c>
      <c r="C23" s="18">
        <f>IFERROR(B23*'Dealer Order'!D41,0)</f>
        <v>0</v>
      </c>
      <c r="E23" s="13" t="str">
        <f>'Dealer Order'!A41</f>
        <v>Sighter Wax (Neon Yellow)</v>
      </c>
      <c r="F23" s="99">
        <f>'Dealer Order'!G41</f>
        <v>0</v>
      </c>
      <c r="G23" s="18">
        <f>IFERROR(F23*'Dealer Order'!D41,0)</f>
        <v>0</v>
      </c>
      <c r="I23" s="13" t="str">
        <f>'Dealer Order'!A41</f>
        <v>Sighter Wax (Neon Yellow)</v>
      </c>
      <c r="J23" s="99">
        <f>'Dealer Order'!H41</f>
        <v>0</v>
      </c>
      <c r="K23" s="18">
        <f>IFERROR(J23*'Dealer Order'!D41,0)</f>
        <v>0</v>
      </c>
    </row>
    <row r="24" spans="1:11" ht="15" customHeight="1" x14ac:dyDescent="0.25">
      <c r="A24" s="13" t="str">
        <f>'Dealer Order'!A42</f>
        <v>Sighter Wax (Neon Green)</v>
      </c>
      <c r="B24" s="99">
        <f>'Dealer Order'!F42</f>
        <v>0</v>
      </c>
      <c r="C24" s="18">
        <f>IFERROR(B24*'Dealer Order'!D42,0)</f>
        <v>0</v>
      </c>
      <c r="E24" s="13" t="str">
        <f>'Dealer Order'!A42</f>
        <v>Sighter Wax (Neon Green)</v>
      </c>
      <c r="F24" s="99">
        <f>'Dealer Order'!G42</f>
        <v>0</v>
      </c>
      <c r="G24" s="18">
        <f>IFERROR(F24*'Dealer Order'!D42,0)</f>
        <v>0</v>
      </c>
      <c r="I24" s="13" t="str">
        <f>'Dealer Order'!A42</f>
        <v>Sighter Wax (Neon Green)</v>
      </c>
      <c r="J24" s="99">
        <f>'Dealer Order'!H42</f>
        <v>0</v>
      </c>
      <c r="K24" s="18">
        <f>IFERROR(J24*'Dealer Order'!D42,0)</f>
        <v>0</v>
      </c>
    </row>
    <row r="25" spans="1:11" ht="15" customHeight="1" x14ac:dyDescent="0.25">
      <c r="A25" s="13" t="str">
        <f>'Dealer Order'!A43</f>
        <v>Sighter Wax (Glow in the Dark)</v>
      </c>
      <c r="B25" s="99">
        <f>'Dealer Order'!F43</f>
        <v>0</v>
      </c>
      <c r="C25" s="18">
        <f>IFERROR(B25*'Dealer Order'!D43,0)</f>
        <v>0</v>
      </c>
      <c r="E25" s="13" t="str">
        <f>'Dealer Order'!A43</f>
        <v>Sighter Wax (Glow in the Dark)</v>
      </c>
      <c r="F25" s="99">
        <f>'Dealer Order'!G43</f>
        <v>0</v>
      </c>
      <c r="G25" s="18">
        <f>IFERROR(F25*'Dealer Order'!D43,0)</f>
        <v>0</v>
      </c>
      <c r="I25" s="13" t="str">
        <f>'Dealer Order'!A43</f>
        <v>Sighter Wax (Glow in the Dark)</v>
      </c>
      <c r="J25" s="99">
        <f>'Dealer Order'!H43</f>
        <v>0</v>
      </c>
      <c r="K25" s="18">
        <f>IFERROR(J25*'Dealer Order'!D43,0)</f>
        <v>0</v>
      </c>
    </row>
    <row r="26" spans="1:11" ht="15" customHeight="1" x14ac:dyDescent="0.25">
      <c r="A26" s="13" t="str">
        <f>'Dealer Order'!A44</f>
        <v>Sighter Wax (White)</v>
      </c>
      <c r="B26" s="99">
        <f>'Dealer Order'!F44</f>
        <v>0</v>
      </c>
      <c r="C26" s="18">
        <f>IFERROR(B26*'Dealer Order'!D44,0)</f>
        <v>0</v>
      </c>
      <c r="E26" s="13" t="str">
        <f>'Dealer Order'!A44</f>
        <v>Sighter Wax (White)</v>
      </c>
      <c r="F26" s="99">
        <f>'Dealer Order'!G44</f>
        <v>0</v>
      </c>
      <c r="G26" s="18">
        <f>IFERROR(F26*'Dealer Order'!D44,0)</f>
        <v>0</v>
      </c>
      <c r="I26" s="13" t="str">
        <f>'Dealer Order'!A44</f>
        <v>Sighter Wax (White)</v>
      </c>
      <c r="J26" s="99">
        <f>'Dealer Order'!H44</f>
        <v>0</v>
      </c>
      <c r="K26" s="18">
        <f>IFERROR(J26*'Dealer Order'!D44,0)</f>
        <v>0</v>
      </c>
    </row>
    <row r="27" spans="1:11" ht="15" customHeight="1" x14ac:dyDescent="0.25">
      <c r="A27" s="13" t="str">
        <f>'Dealer Order'!A45</f>
        <v>Leader Wax (Natural)</v>
      </c>
      <c r="B27" s="99">
        <f>'Dealer Order'!F45</f>
        <v>0</v>
      </c>
      <c r="C27" s="18">
        <f>IFERROR(B27*'Dealer Order'!D45,0)</f>
        <v>0</v>
      </c>
      <c r="E27" s="13" t="str">
        <f>'Dealer Order'!A45</f>
        <v>Leader Wax (Natural)</v>
      </c>
      <c r="F27" s="99">
        <f>'Dealer Order'!G45</f>
        <v>0</v>
      </c>
      <c r="G27" s="18">
        <f>IFERROR(F27*'Dealer Order'!D45,0)</f>
        <v>0</v>
      </c>
      <c r="I27" s="13" t="str">
        <f>'Dealer Order'!A45</f>
        <v>Leader Wax (Natural)</v>
      </c>
      <c r="J27" s="99">
        <f>'Dealer Order'!H45</f>
        <v>0</v>
      </c>
      <c r="K27" s="18">
        <f>IFERROR(J27*'Dealer Order'!D45,0)</f>
        <v>0</v>
      </c>
    </row>
    <row r="28" spans="1:11" x14ac:dyDescent="0.25">
      <c r="A28" s="19" t="s">
        <v>146</v>
      </c>
      <c r="B28" s="106">
        <f>SUM(B6:B27)</f>
        <v>0</v>
      </c>
      <c r="C28" s="18">
        <f>SUM(C6:C27)</f>
        <v>0</v>
      </c>
      <c r="E28" s="19" t="s">
        <v>146</v>
      </c>
      <c r="F28" s="106">
        <f>SUM(F6:F27)</f>
        <v>0</v>
      </c>
      <c r="G28" s="18">
        <f>SUM(G6:G27)</f>
        <v>0</v>
      </c>
      <c r="I28" s="19" t="s">
        <v>146</v>
      </c>
      <c r="J28" s="106">
        <f>SUM(J6:J27)</f>
        <v>0</v>
      </c>
      <c r="K28" s="18">
        <f>SUM(K6:K27)</f>
        <v>0</v>
      </c>
    </row>
    <row r="30" spans="1:11" ht="15" customHeight="1" x14ac:dyDescent="0.25">
      <c r="A30" s="148"/>
      <c r="B30" s="108"/>
      <c r="C30" s="108"/>
      <c r="D30" s="108"/>
      <c r="E30" s="108"/>
      <c r="F30" s="108"/>
      <c r="G30" s="108"/>
      <c r="H30" s="108"/>
      <c r="I30" s="108"/>
      <c r="J30" s="108"/>
      <c r="K30" s="108"/>
    </row>
    <row r="31" spans="1:11" ht="15" customHeight="1" x14ac:dyDescent="0.25">
      <c r="A31" s="130" t="s">
        <v>147</v>
      </c>
      <c r="B31" s="117"/>
      <c r="C31" s="117"/>
      <c r="D31" s="117"/>
      <c r="E31" s="117"/>
      <c r="F31" s="117"/>
      <c r="G31" s="117"/>
      <c r="H31" s="117"/>
      <c r="I31" s="117"/>
      <c r="J31" s="117"/>
      <c r="K31" s="110"/>
    </row>
    <row r="32" spans="1:11" ht="15.75" customHeight="1" x14ac:dyDescent="0.25">
      <c r="A32" s="24" t="str">
        <f>IF('Dealer Order'!I51="READY","ALL SHIPMENTS BALANCE","REVIEW ORDER ALLOCATION")</f>
        <v>REVIEW ORDER ALLOCATION</v>
      </c>
      <c r="B32" s="7"/>
      <c r="C32" s="7"/>
      <c r="D32" s="7"/>
      <c r="E32" s="7"/>
      <c r="F32" s="7"/>
      <c r="G32" s="7"/>
      <c r="H32" s="7"/>
      <c r="I32" s="7"/>
      <c r="J32" s="7"/>
      <c r="K32" s="8"/>
    </row>
  </sheetData>
  <mergeCells count="7">
    <mergeCell ref="A1:K1"/>
    <mergeCell ref="A31:K31"/>
    <mergeCell ref="A30:K30"/>
    <mergeCell ref="A2:K2"/>
    <mergeCell ref="E4:G4"/>
    <mergeCell ref="I4:K4"/>
    <mergeCell ref="A4:C4"/>
  </mergeCell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Dealer Order</vt:lpstr>
      <vt:lpstr>2027 Preseason Pricing</vt:lpstr>
      <vt:lpstr>Shipment Summary</vt:lpstr>
      <vt:lpstr>'2026 Preseason Order Sheet'!Print_Area</vt:lpstr>
      <vt:lpstr>'Dealer Order'!Print_Area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HND 2027 Preseason</dc:title>
  <dc:creator>openpyxl</dc:creator>
  <cp:lastModifiedBy>Ben Tronnes</cp:lastModifiedBy>
  <cp:revision>1</cp:revision>
  <dcterms:created xsi:type="dcterms:W3CDTF">2026-08-08T14:32:09Z</dcterms:created>
  <dcterms:modified xsi:type="dcterms:W3CDTF">2026-09-01T00:17:28Z</dcterms:modified>
  <dc:language>en-US</dc:language>
</cp:coreProperties>
</file>